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16"/>
  <workbookPr filterPrivacy="1"/>
  <xr:revisionPtr revIDLastSave="2" documentId="8_{065B59E7-5A20-4EF4-BE6A-FBBA3277A168}" xr6:coauthVersionLast="47" xr6:coauthVersionMax="47" xr10:uidLastSave="{E6506C1F-FE4E-49BF-B4E6-CE8AC91ACE75}"/>
  <workbookProtection workbookAlgorithmName="SHA-512" workbookHashValue="tyWfArHiJXXACa5mw30rUtQtX903+69sgdLcOVv4wYGwoq9EwJGkeHRTPJolWBneJcdKIE97siGiQmms1zPRYQ==" workbookSaltValue="lecep5PDF0BYp5JBjfMWaw==" workbookSpinCount="100000" lockStructure="1"/>
  <bookViews>
    <workbookView xWindow="28680" yWindow="-120" windowWidth="20730" windowHeight="11160" xr2:uid="{00000000-000D-0000-FFFF-FFFF00000000}"/>
  </bookViews>
  <sheets>
    <sheet name="REQUERIMIENTOS E.E. Y SUSTENT." sheetId="3" r:id="rId1"/>
    <sheet name="Hoja1" sheetId="4"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3" l="1"/>
  <c r="H75" i="3" s="1"/>
  <c r="G76" i="3"/>
  <c r="H76" i="3" s="1"/>
  <c r="G77" i="3"/>
  <c r="H77" i="3" s="1"/>
  <c r="G78" i="3"/>
  <c r="H78" i="3" s="1"/>
  <c r="G79" i="3"/>
  <c r="H79" i="3" s="1"/>
  <c r="G80" i="3"/>
  <c r="H80" i="3" s="1"/>
  <c r="G81" i="3"/>
  <c r="H81" i="3" s="1"/>
  <c r="G82" i="3"/>
  <c r="H82" i="3" s="1"/>
  <c r="G83" i="3"/>
  <c r="H83" i="3" s="1"/>
  <c r="G84" i="3"/>
  <c r="H84" i="3" s="1"/>
  <c r="G85" i="3"/>
  <c r="H85" i="3" s="1"/>
  <c r="G86" i="3"/>
  <c r="H86" i="3" s="1"/>
  <c r="G87" i="3"/>
  <c r="H87" i="3" s="1"/>
  <c r="G88" i="3"/>
  <c r="H88" i="3" s="1"/>
  <c r="G89" i="3"/>
  <c r="H89" i="3" s="1"/>
  <c r="G90" i="3"/>
  <c r="H90" i="3" s="1"/>
  <c r="G91" i="3"/>
  <c r="H91" i="3" s="1"/>
  <c r="G92" i="3"/>
  <c r="H92" i="3" s="1"/>
  <c r="G73" i="3"/>
  <c r="H73" i="3" s="1"/>
  <c r="G74" i="3"/>
  <c r="H74" i="3" s="1"/>
  <c r="H224" i="3" l="1"/>
  <c r="C216" i="3"/>
  <c r="G216" i="3" s="1"/>
  <c r="H216" i="3" s="1"/>
  <c r="E219" i="3"/>
  <c r="G219" i="3" s="1"/>
  <c r="G211" i="3"/>
  <c r="G208" i="3"/>
  <c r="H204" i="3"/>
  <c r="H202" i="3"/>
  <c r="H203" i="3"/>
  <c r="H201" i="3"/>
  <c r="H219" i="3" l="1"/>
  <c r="H206" i="3"/>
  <c r="F193" i="3"/>
  <c r="H193" i="3" s="1"/>
  <c r="F194" i="3"/>
  <c r="H194" i="3" s="1"/>
  <c r="F195" i="3"/>
  <c r="H195" i="3" s="1"/>
  <c r="F196" i="3"/>
  <c r="H196" i="3" s="1"/>
  <c r="F192" i="3"/>
  <c r="H192" i="3" s="1"/>
  <c r="H184" i="3" l="1"/>
  <c r="H185" i="3"/>
  <c r="H186" i="3"/>
  <c r="H187" i="3"/>
  <c r="H183" i="3"/>
  <c r="F174" i="3"/>
  <c r="G174" i="3" s="1"/>
  <c r="H174" i="3" l="1"/>
  <c r="H169" i="3" l="1"/>
  <c r="H164" i="3"/>
  <c r="H163" i="3"/>
  <c r="H162" i="3"/>
  <c r="H161" i="3"/>
  <c r="H160" i="3"/>
  <c r="H159" i="3"/>
  <c r="H158" i="3"/>
  <c r="H157" i="3"/>
  <c r="H156" i="3"/>
  <c r="H155" i="3"/>
  <c r="H154" i="3"/>
  <c r="H153" i="3"/>
  <c r="H152" i="3"/>
  <c r="H151" i="3"/>
  <c r="H150" i="3"/>
  <c r="H149" i="3"/>
  <c r="H148" i="3"/>
  <c r="H147" i="3"/>
  <c r="H146" i="3"/>
  <c r="H145" i="3"/>
  <c r="H143" i="3"/>
  <c r="H141" i="3" l="1"/>
  <c r="H142" i="3"/>
  <c r="H144" i="3"/>
  <c r="H140" i="3"/>
  <c r="H133" i="3" l="1"/>
  <c r="H134" i="3"/>
  <c r="H135" i="3"/>
  <c r="H132" i="3"/>
  <c r="H121" i="3"/>
  <c r="H122" i="3"/>
  <c r="H123" i="3"/>
  <c r="H124" i="3"/>
  <c r="H125" i="3"/>
  <c r="H126" i="3"/>
  <c r="H127" i="3"/>
  <c r="H128" i="3"/>
  <c r="H129" i="3"/>
  <c r="H130" i="3"/>
  <c r="H131" i="3"/>
  <c r="H120" i="3"/>
  <c r="H117" i="3"/>
  <c r="H118" i="3"/>
  <c r="H119" i="3"/>
  <c r="H116" i="3"/>
  <c r="H111" i="3" l="1"/>
  <c r="H108" i="3"/>
  <c r="H109" i="3"/>
  <c r="H110" i="3"/>
  <c r="H107" i="3"/>
  <c r="H106" i="3"/>
  <c r="H105" i="3"/>
  <c r="H97" i="3"/>
  <c r="H98" i="3"/>
  <c r="H99" i="3"/>
  <c r="H100" i="3"/>
  <c r="H96" i="3"/>
  <c r="H95" i="3"/>
  <c r="I73" i="3"/>
  <c r="I74" i="3" l="1"/>
  <c r="H68" i="3" l="1"/>
  <c r="H67" i="3"/>
  <c r="H70" i="3"/>
  <c r="H69" i="3"/>
  <c r="H66" i="3"/>
  <c r="H65" i="3"/>
  <c r="H64" i="3"/>
  <c r="H63" i="3"/>
  <c r="H62" i="3"/>
  <c r="H61" i="3"/>
  <c r="H60" i="3"/>
  <c r="H59" i="3"/>
  <c r="H58" i="3"/>
  <c r="H57" i="3"/>
  <c r="H52" i="3"/>
  <c r="H53" i="3"/>
  <c r="H54" i="3"/>
  <c r="H55" i="3"/>
  <c r="H56" i="3"/>
  <c r="H51" i="3"/>
  <c r="H36" i="3"/>
  <c r="H37" i="3"/>
  <c r="H38" i="3"/>
  <c r="H35" i="3"/>
  <c r="H47" i="3"/>
  <c r="H44" i="3"/>
  <c r="H45" i="3"/>
  <c r="H46" i="3"/>
  <c r="H48" i="3"/>
  <c r="H43" i="3"/>
  <c r="F25" i="3" l="1"/>
  <c r="H25" i="3" s="1"/>
  <c r="F24" i="3"/>
  <c r="H24" i="3" s="1"/>
  <c r="F23" i="3"/>
  <c r="H23" i="3" s="1"/>
  <c r="F22" i="3"/>
  <c r="H22" i="3" s="1"/>
  <c r="F21" i="3"/>
  <c r="H21" i="3" s="1"/>
  <c r="F20" i="3"/>
  <c r="H20" i="3" s="1"/>
  <c r="F19" i="3"/>
  <c r="H19" i="3" s="1"/>
  <c r="F18" i="3"/>
  <c r="H18" i="3" s="1"/>
  <c r="F17" i="3"/>
  <c r="H17" i="3" s="1"/>
  <c r="F16" i="3"/>
  <c r="H16" i="3" s="1"/>
  <c r="F15" i="3"/>
  <c r="H15" i="3" s="1"/>
  <c r="F31" i="3"/>
  <c r="H31" i="3" s="1"/>
  <c r="F30" i="3"/>
  <c r="H30" i="3" s="1"/>
  <c r="F29" i="3"/>
  <c r="H29" i="3" s="1"/>
  <c r="F28" i="3"/>
  <c r="H28" i="3" s="1"/>
  <c r="F26" i="3"/>
  <c r="H26" i="3" s="1"/>
  <c r="F27" i="3"/>
  <c r="H27" i="3" s="1"/>
  <c r="F32" i="3"/>
  <c r="H32" i="3" s="1"/>
  <c r="F14" i="3"/>
  <c r="H14" i="3" s="1"/>
  <c r="F13" i="3"/>
  <c r="H13" i="3" s="1"/>
</calcChain>
</file>

<file path=xl/sharedStrings.xml><?xml version="1.0" encoding="utf-8"?>
<sst xmlns="http://schemas.openxmlformats.org/spreadsheetml/2006/main" count="441" uniqueCount="260">
  <si>
    <t>FORMATO DE ACREDITACIÓN DE EFICIENCIA ENERGETICA Y SUSTENTABILIDAD</t>
  </si>
  <si>
    <t>PARA PRESENTACIÓN DE PROYECTOS DE INTEGRACIÓN SOCIAL Y TERRITORIAL</t>
  </si>
  <si>
    <t>D.S. N° 19, (V. y U.), de 2016</t>
  </si>
  <si>
    <t>Llamado a Concurso Región del Maule año 2025</t>
  </si>
  <si>
    <t>Requerimientos adicionales al D.S. N° 19, (V. y U.), de 2016 y normativa aplicable.</t>
  </si>
  <si>
    <t>Este formato de acreditación se utilizará solo en los proyectos que no persiga puntaje por Certificación de Vivienda Sustentable (CVS).
Aquellos proyectos que consideren cualquier nivel de Certificación  de Vivienda Sustentable (CVS), deberán adjuntar el o los Formatos de Declaración CVS que correspondan.</t>
  </si>
  <si>
    <t>ACREDITACIÓN DE REQUERIMIENTOS DE EFICIENCIA ENERGETICA Y SUSTENTABILIDAD</t>
  </si>
  <si>
    <t xml:space="preserve">a) </t>
  </si>
  <si>
    <t>Ventilación mínima</t>
  </si>
  <si>
    <t>Los recintos habitables deberán contar con una superficie de abertura para ventilación natural mayor que el 4 % de su superficie de piso y no menor que 0,5 m2</t>
  </si>
  <si>
    <t>Tipología de Vivienda</t>
  </si>
  <si>
    <t>Nombre del Recinto</t>
  </si>
  <si>
    <t>Superficie del Recinto (m2)</t>
  </si>
  <si>
    <t>Superficie de abertura de ventana requerida (m2)</t>
  </si>
  <si>
    <t>Superficie de abertura de ventana proyectada (m2)</t>
  </si>
  <si>
    <t>Verificación</t>
  </si>
  <si>
    <t>A</t>
  </si>
  <si>
    <t>Dormitorio principal</t>
  </si>
  <si>
    <t>Estar Comedor</t>
  </si>
  <si>
    <t xml:space="preserve">Sistema de ventilación mixta (inyección pasiva en recintos habitables, extracción mecánica con control de higrostato en baño y cocina, además de circulación interior por cada puerta) que cumpla con las tasas de ventilación bajo demanda o en régimen continúo indicadas en la NCh 3309:2014. </t>
  </si>
  <si>
    <t>Requerimiento</t>
  </si>
  <si>
    <t>Dispositivo utilizado (marca y modelo)</t>
  </si>
  <si>
    <t>Comprobación planilla "Ventilación NCh 3309.2014" y requerimiento</t>
  </si>
  <si>
    <t>Inyección pasiva</t>
  </si>
  <si>
    <t>Aireador de muro Fresh TL- 80 P-dB con filtro estándar</t>
  </si>
  <si>
    <t>Cumple</t>
  </si>
  <si>
    <t>Extracción mecánica</t>
  </si>
  <si>
    <t>Extractor S&amp;P serie SILENT 200 modelo CHZ DESIGN - 3C</t>
  </si>
  <si>
    <t xml:space="preserve">Control de higrostato </t>
  </si>
  <si>
    <t>Higrostato regulable</t>
  </si>
  <si>
    <t>Seleccione</t>
  </si>
  <si>
    <t xml:space="preserve">Circulación interior </t>
  </si>
  <si>
    <t>Celosía clipeable DVP de 35 x 13, 5 cm</t>
  </si>
  <si>
    <t xml:space="preserve">b) </t>
  </si>
  <si>
    <t>Confort térmico pasivo</t>
  </si>
  <si>
    <t>Aislación térmica en muros perimetrales por el exterior o inter elementos, nunca interior.</t>
  </si>
  <si>
    <t>Tipología de Muro</t>
  </si>
  <si>
    <t>Materialidad estructural</t>
  </si>
  <si>
    <t>Tipo de aislante</t>
  </si>
  <si>
    <t>Ubicación del material aislante</t>
  </si>
  <si>
    <t>Entramado 1</t>
  </si>
  <si>
    <t>Madera</t>
  </si>
  <si>
    <t>Lana mineral</t>
  </si>
  <si>
    <t>Exterior</t>
  </si>
  <si>
    <t>H.A. 1</t>
  </si>
  <si>
    <t>Hormigón Armado</t>
  </si>
  <si>
    <t>Poliestireno exp.</t>
  </si>
  <si>
    <t>Inter-elementos</t>
  </si>
  <si>
    <t>Doble vidriado hermético en todas las ventanas de recintos habitables.</t>
  </si>
  <si>
    <t>Nombre del Recinto habitable</t>
  </si>
  <si>
    <t>Tipo de marco</t>
  </si>
  <si>
    <t>Tipo de vidriado</t>
  </si>
  <si>
    <t>Aluminio sin RPT</t>
  </si>
  <si>
    <t>Vidrio Doble Hermético</t>
  </si>
  <si>
    <t>PVC Línea europea</t>
  </si>
  <si>
    <t>Vidrio Doble Hermético con Low-E</t>
  </si>
  <si>
    <t xml:space="preserve">En ventanas de recintos habitables con orientación Norte, Nor-Este, Nor-Oeste, Oeste y Sur-Oeste, deberán considerar aleros horizontales o verticales (desarrollo igual o mayor a la dimensión del vano y sobresalir del plano de fachada mínimo 60 cm) y/o quiebra-vistas móviles, según el caso. Orientaciones N, S, E, O, NE, NO, SE, SO de 45º cada una. </t>
  </si>
  <si>
    <t>Nombre del Recinto habitable e Identificación Ventana</t>
  </si>
  <si>
    <t>Orientación de ventana</t>
  </si>
  <si>
    <t>Elemento de protección solar proyectado</t>
  </si>
  <si>
    <t>Elemento de protección solar requerido</t>
  </si>
  <si>
    <t>Dormitorio principal -V1</t>
  </si>
  <si>
    <t>Norte</t>
  </si>
  <si>
    <t>Alero horizontal</t>
  </si>
  <si>
    <t>Estar Comedor- V3</t>
  </si>
  <si>
    <t>Oeste</t>
  </si>
  <si>
    <t>Quiebra-vista</t>
  </si>
  <si>
    <t>Nor-Este</t>
  </si>
  <si>
    <t>Nor-Oeste</t>
  </si>
  <si>
    <t>Alero horizontal y vertical</t>
  </si>
  <si>
    <t>Sur-Oeste</t>
  </si>
  <si>
    <t xml:space="preserve">Calificación Energética de Viviendas con un resultado de evaluación que evidencie un Nivel de Eficiencia Energética Letra “C” o superior. </t>
  </si>
  <si>
    <t>Tipología de Vivienda o 
Promedio Ponderado</t>
  </si>
  <si>
    <t>Identificación de la Vivienda</t>
  </si>
  <si>
    <t>Requerimiento energético: Demanda (kWh/m2-año)</t>
  </si>
  <si>
    <t>Porcentaje de ahorro (%)</t>
  </si>
  <si>
    <t>Nivel de eficiencia energética: LETRA</t>
  </si>
  <si>
    <t>Promedio Ponderado</t>
  </si>
  <si>
    <t>No aplica</t>
  </si>
  <si>
    <t>B</t>
  </si>
  <si>
    <t>Depto 202, NorEste</t>
  </si>
  <si>
    <t xml:space="preserve">c) </t>
  </si>
  <si>
    <t>Sellos en uniones y encuentros</t>
  </si>
  <si>
    <t>Se deberá demostrar la aplicación de sellos contra infiltración de aire en todos los encuentros de elementos constructivos que conforman la envolvente térmica del proyecto: puertas, ventanas, traspaso de ductos, artefactos eléctricos, soleras y placas de revestimientos</t>
  </si>
  <si>
    <t>Encuentro de elementos constructivos</t>
  </si>
  <si>
    <t>Sello 1</t>
  </si>
  <si>
    <t>Sello 2</t>
  </si>
  <si>
    <t>Sello3</t>
  </si>
  <si>
    <t>Detalle "Otro"</t>
  </si>
  <si>
    <t>Puertas y muros</t>
  </si>
  <si>
    <t>Elastomérico ext. y silicona neutra int. en rasgo o vano</t>
  </si>
  <si>
    <t>Burlete de caucho en perímetro int. del marco</t>
  </si>
  <si>
    <t>Burlete de PVC y goma autoadhesiva en peinazo</t>
  </si>
  <si>
    <t>Ventanas y muros</t>
  </si>
  <si>
    <t>Elastomérico y silicona neutra en rasgo o vano</t>
  </si>
  <si>
    <t>Burlete de caucho en riel ventana corredera</t>
  </si>
  <si>
    <t>Burlete de caucho en contacto con la hoja</t>
  </si>
  <si>
    <t>Soleras con sobrecimiento o alero</t>
  </si>
  <si>
    <t>Poliuretano inyectado en solera inferior</t>
  </si>
  <si>
    <t>Poliuretano inyectado en solera superior</t>
  </si>
  <si>
    <t>Placas de revestimientos de misma materialidad.</t>
  </si>
  <si>
    <t>Silicona neutra estructural en aperturas ≤ a 5mm</t>
  </si>
  <si>
    <t>Poliuretano inyectado en fisuras o grietas &gt; a 5mm</t>
  </si>
  <si>
    <t>Placas de revestimientos de distinta materialidad.</t>
  </si>
  <si>
    <t xml:space="preserve">Silicona neutra estructural en aperturas ≤ a 5mm </t>
  </si>
  <si>
    <t>Traspaso de ductos a
través de muros y techos</t>
  </si>
  <si>
    <t>Elastomérico ext. y silicona neutra int.</t>
  </si>
  <si>
    <t>Artefactos eléctricos en muros y cielos de madera</t>
  </si>
  <si>
    <t>Poliuretano inyectado entre caja y respaldo</t>
  </si>
  <si>
    <t>Goma o terminal en unión caja/canalización.</t>
  </si>
  <si>
    <t>Silicona acrílica en terminales ductos de cables</t>
  </si>
  <si>
    <t xml:space="preserve">d) </t>
  </si>
  <si>
    <t>Artefactos sanitarios eficientes</t>
  </si>
  <si>
    <t>Todas las viviendas del proyecto deberán contar con artefactos sanitarios y griferías de bajo consumo de agua potable. Su caudal deberá ser igual o menor que lo siguiente: 1.    Inodoro: 6 lt/descarga; 2. Llave de ducha, tina, lavamanos y lavaplatos: 8 lt/minuto; 3. Llave de lavadero: 10 lt/minuto.</t>
  </si>
  <si>
    <t>Artefacto o grifería</t>
  </si>
  <si>
    <t>Caudal instalado</t>
  </si>
  <si>
    <t>Unidad de caudal instalado</t>
  </si>
  <si>
    <t>Marca y modelo</t>
  </si>
  <si>
    <t>Inodoro</t>
  </si>
  <si>
    <t>Litros/descarga</t>
  </si>
  <si>
    <t>Corona, Laguna</t>
  </si>
  <si>
    <t>Llave de ducha / tina</t>
  </si>
  <si>
    <t>Litros/minuto</t>
  </si>
  <si>
    <t>Duschy, Aireador domestico</t>
  </si>
  <si>
    <t>Llave de lavamanos</t>
  </si>
  <si>
    <t>Llave de lavaplatos</t>
  </si>
  <si>
    <t>Llave de lavadero</t>
  </si>
  <si>
    <t xml:space="preserve">e) </t>
  </si>
  <si>
    <t>Riego eficiente</t>
  </si>
  <si>
    <t>El proyecto deberá contar con irrigación eficiente en función del sistema de riego, para lo cual se podrá utilizar sistemas automatizados de: aspersión, microjet, micro-aspersores o goteo</t>
  </si>
  <si>
    <t>Sistema de riego</t>
  </si>
  <si>
    <t>Factor de Eficiencia</t>
  </si>
  <si>
    <t>Especie vegetal a regar</t>
  </si>
  <si>
    <t>Fuente de abastecimiento</t>
  </si>
  <si>
    <t>Aspersión (regador de impacto)</t>
  </si>
  <si>
    <t>Césped</t>
  </si>
  <si>
    <t>Napa freática</t>
  </si>
  <si>
    <t>Aspersión (boquilla fija y rotores)</t>
  </si>
  <si>
    <t>Aspersión (rotores MP rotador)</t>
  </si>
  <si>
    <t>Microjet y micro-aspersores</t>
  </si>
  <si>
    <t>Goteo</t>
  </si>
  <si>
    <t xml:space="preserve">f) </t>
  </si>
  <si>
    <t>Infraestructura para gestión de residuos domiciliarios</t>
  </si>
  <si>
    <t>Deberá incluir la infraestructura necesaria para la gestión eficiente de residuos, en áreas comunes o de equipamiento, según corresponda, considerando al menos contenedores separados por tipo de residuos, protegidos del agua lluvia e identificados mediante colores, según NCh 3322:2013.
Deberá considerar contenedores para separación de a lo menos 4 residuos reciclables:</t>
  </si>
  <si>
    <t>Residuo reciclable 1</t>
  </si>
  <si>
    <t>Residuo reciclable 2</t>
  </si>
  <si>
    <t>Residuo reciclable 3</t>
  </si>
  <si>
    <t>Residuo reciclable 4</t>
  </si>
  <si>
    <t>Residuo reciclable 5</t>
  </si>
  <si>
    <t>Papeles y cartones</t>
  </si>
  <si>
    <t>Capacidad de almacenamiento (litros)</t>
  </si>
  <si>
    <t>La capacidad mínima de almacenamiento total en la sala de gestión de residuos será de 70 litros (0,07 m3) por cada dormitorio proyectado.</t>
  </si>
  <si>
    <t>Nº de viviendas por tipología</t>
  </si>
  <si>
    <t>Nº de Dormitorios por vivienda</t>
  </si>
  <si>
    <t>Cantidad total de dormitorios por proyecto</t>
  </si>
  <si>
    <t>Capacidad mínima de almacenamiento total (litros)</t>
  </si>
  <si>
    <t xml:space="preserve">g) </t>
  </si>
  <si>
    <t>Espacio exterior de uso privado</t>
  </si>
  <si>
    <t>Todos los departamentos deberán contar con una terraza de ancho mínimo de 1,2 m</t>
  </si>
  <si>
    <t>Ancho de terraza proyectado (m)</t>
  </si>
  <si>
    <t>Ancho de terraza mínimo (m)</t>
  </si>
  <si>
    <t xml:space="preserve">h) </t>
  </si>
  <si>
    <t>Protección pasiva contra incendio</t>
  </si>
  <si>
    <t xml:space="preserve">Los muros divisorios entre viviendas deberán contar con compartimentación, asegurando la continuidad de la resistencia al fuego en pasadas de ductos y cañerías.
Las pasadas de ductos y cañerías para compartimentar recintos deberán contar con sellos con la misma resistencia al fuego del elemento constructivo que las porta. </t>
  </si>
  <si>
    <t>Tipología Muro Divisorio</t>
  </si>
  <si>
    <t xml:space="preserve">Nº de pisos del Edificio </t>
  </si>
  <si>
    <t>Resistencia al fuego del muro divisorio (F)</t>
  </si>
  <si>
    <t>Resistencia al fuego mínima para  muro divisorio (F)</t>
  </si>
  <si>
    <t xml:space="preserve">Asegura la continuidad de RF mediante sellos en pasadas de ductos y cañerías </t>
  </si>
  <si>
    <t>SI</t>
  </si>
  <si>
    <t xml:space="preserve">i) </t>
  </si>
  <si>
    <t xml:space="preserve">Maderas con certificación de gestión sustentable </t>
  </si>
  <si>
    <t>Al menos un 60% de la madera aserrada utilizada en elementos estructurales deberá contar con alguna certificación de manejo sustentable de bosques (FSC, SFI o PEFC). 
Los proveedores deberán contar con certificación de origen de los productos adquiridos.</t>
  </si>
  <si>
    <t>Madera (Especie y clasificación estructural)</t>
  </si>
  <si>
    <t>Posible proveedor del material</t>
  </si>
  <si>
    <t>Tipo de Certificación del posible proveedor</t>
  </si>
  <si>
    <t>Especifica certificación de origen en EETT</t>
  </si>
  <si>
    <t>Pino radiata C-16</t>
  </si>
  <si>
    <t>Rumasal</t>
  </si>
  <si>
    <t>FSC</t>
  </si>
  <si>
    <t>Requerimiento de información</t>
  </si>
  <si>
    <t>Superficie (m2)</t>
  </si>
  <si>
    <t xml:space="preserve">Sub-total de elementos estructurales verticales en madera aserrada (medidos en cada planta) </t>
  </si>
  <si>
    <t xml:space="preserve">Sub-total de elementos estructurales horizontales en madera aserrada (medidos en cada planta) </t>
  </si>
  <si>
    <t>Total de elementos estructurales verticales y horizontales en madera aserrada</t>
  </si>
  <si>
    <t xml:space="preserve">Sub-total de elementos estructurales verticales en madera aserrada con  certificación de manejo sustentable de bosques (medidos en cada planta) </t>
  </si>
  <si>
    <t xml:space="preserve">Sub-total de elementos estructurales horizontales en madera aserrada con  certificación de manejo sustentable de bosques (medidos en cada planta) </t>
  </si>
  <si>
    <t xml:space="preserve">Total de elementos estructurales verticales y horizontales en madera aserrada con  certificación de manejo sustentable de bosques </t>
  </si>
  <si>
    <t xml:space="preserve">j) </t>
  </si>
  <si>
    <t>Reducción del efecto Isla de Calor</t>
  </si>
  <si>
    <t>Al menos un 30% de la superficie horizontal e inclinada exterior del proyecto deberá contemplar cobertura de especies vegetales sobre terreno natural.</t>
  </si>
  <si>
    <t>Superficie (m2) horizontal e inclinada exterior del proyecto (no edificado)</t>
  </si>
  <si>
    <t>Superficie (m2) horizontal e inclinada exterior con cobertura de especies vegetales sobre terreno natural</t>
  </si>
  <si>
    <t>Proporción de superficie con  especies vegetales</t>
  </si>
  <si>
    <t xml:space="preserve">Adicionalmente, se deberán disponer un mínimo de un árbol por cada 30 m2 de sup. de área verde (privada o pública), de bajo consumo de agua y en mayoría especies nativas. </t>
  </si>
  <si>
    <t>Sup.de área verde privada</t>
  </si>
  <si>
    <t>Sup.de área verde pública</t>
  </si>
  <si>
    <t>Sup. Total de área verde</t>
  </si>
  <si>
    <t>N° de arboles proyectados</t>
  </si>
  <si>
    <t>N° mínimo de arboles</t>
  </si>
  <si>
    <t xml:space="preserve">k) </t>
  </si>
  <si>
    <t>Estacionamiento de bicicletas</t>
  </si>
  <si>
    <t>La capacidad mínima corresponderá al 50% de la carga de ocupación del proyecto, además de un estacionamiento para visitas cada 10 viviendas, en su mayoría serán soportes anclables al piso. 
Los estacionamientos deberán ubicarse al interior del predio en el que se emplaza el proyecto y deberán estar protegidos de la lluvia por medio de aleros o cubiertas.</t>
  </si>
  <si>
    <t>Carga de ocupación del Edificio (prs)</t>
  </si>
  <si>
    <t>Nº de viviendas</t>
  </si>
  <si>
    <t>Estacionamientos de bicicletas para residentes</t>
  </si>
  <si>
    <t>Estacionamientos de bicicletas para visitas</t>
  </si>
  <si>
    <t xml:space="preserve">Se ubican al interior del predio y están protegidos de la lluvia </t>
  </si>
  <si>
    <t>FILA 42-47</t>
  </si>
  <si>
    <t>FILA 33-37</t>
  </si>
  <si>
    <t>FILA 50-69</t>
  </si>
  <si>
    <t>FILA 72-91 E</t>
  </si>
  <si>
    <t>FILA 72-91 G</t>
  </si>
  <si>
    <t>FILA 72-91  F</t>
  </si>
  <si>
    <t>FILA 94-99</t>
  </si>
  <si>
    <t>FILA 104</t>
  </si>
  <si>
    <t>FILA 105</t>
  </si>
  <si>
    <t>FILA 106</t>
  </si>
  <si>
    <t>FILA 107</t>
  </si>
  <si>
    <t>FILA 108</t>
  </si>
  <si>
    <t>FILA 109</t>
  </si>
  <si>
    <t>FILA 110</t>
  </si>
  <si>
    <t>F139 E</t>
  </si>
  <si>
    <t>F139 G</t>
  </si>
  <si>
    <t>F168</t>
  </si>
  <si>
    <t>F191</t>
  </si>
  <si>
    <t>F192</t>
  </si>
  <si>
    <t>F200-223</t>
  </si>
  <si>
    <t>Vidrio Simple</t>
  </si>
  <si>
    <t>A+</t>
  </si>
  <si>
    <t>Arboles</t>
  </si>
  <si>
    <t>Agua potable</t>
  </si>
  <si>
    <t>No cumple</t>
  </si>
  <si>
    <t>Encamisado de poliuretano inyectado</t>
  </si>
  <si>
    <t>Arbustos</t>
  </si>
  <si>
    <t>Plásticos y PET</t>
  </si>
  <si>
    <t>NO</t>
  </si>
  <si>
    <t>Interior</t>
  </si>
  <si>
    <t>Membrana bituminosa de sello autoadhesiva</t>
  </si>
  <si>
    <t>Cintas de sello monoadhesivas</t>
  </si>
  <si>
    <t>Cinta butílica monoadhesiva</t>
  </si>
  <si>
    <t>Cubresuelos o rastreras</t>
  </si>
  <si>
    <t>Aguas grises tratadas</t>
  </si>
  <si>
    <t>Latas y metales</t>
  </si>
  <si>
    <t>C</t>
  </si>
  <si>
    <t>Otro</t>
  </si>
  <si>
    <t>Cintas de sello biadhesivas</t>
  </si>
  <si>
    <t>Manguitos de tapón roscado y marco bituminoso</t>
  </si>
  <si>
    <t>Aguas negras tratadas</t>
  </si>
  <si>
    <t>Vidrios</t>
  </si>
  <si>
    <t>D</t>
  </si>
  <si>
    <t>Sello Compriband</t>
  </si>
  <si>
    <t>Cintas de sello punto clavo</t>
  </si>
  <si>
    <t>Huertos o herbáceas</t>
  </si>
  <si>
    <t>Aguas lluvias</t>
  </si>
  <si>
    <t>Aceites de cocina</t>
  </si>
  <si>
    <t>E</t>
  </si>
  <si>
    <t>Cuerpos de agua superficiales</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</si>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</sst>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1"/>
      <color theme="1"/>
      <name val="Calibri"/>
      <family val="2"/>
      <scheme val="minor"/>
    </font>
    <font>
      <b/>
      <sz val="14"/>
      <color theme="1"/>
      <name val="Calibri"/>
      <family val="2"/>
      <scheme val="minor"/>
    </font>
    <font>
      <sz val="9"/>
      <color theme="1"/>
      <name val="Arial"/>
      <family val="2"/>
    </font>
    <font>
      <sz val="9"/>
      <name val="Calibri"/>
      <family val="2"/>
      <scheme val="minor"/>
    </font>
    <font>
      <b/>
      <sz val="11"/>
      <name val="Calibri"/>
      <family val="2"/>
      <scheme val="minor"/>
    </font>
    <font>
      <sz val="9"/>
      <color theme="1"/>
      <name val="Calibri"/>
      <family val="2"/>
      <scheme val="minor"/>
    </font>
    <font>
      <b/>
      <sz val="9"/>
      <name val="Calibri"/>
      <family val="2"/>
      <scheme val="minor"/>
    </font>
    <font>
      <sz val="9"/>
      <color theme="0"/>
      <name val="Calibri"/>
      <family val="2"/>
      <scheme val="minor"/>
    </font>
    <font>
      <i/>
      <sz val="9"/>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s>
  <borders count="17">
    <border>
      <left/>
      <right/>
      <top/>
      <bottom/>
      <diagonal/>
    </border>
    <border>
      <left style="thin">
        <color theme="8"/>
      </left>
      <right/>
      <top/>
      <bottom/>
      <diagonal/>
    </border>
    <border>
      <left style="thin">
        <color theme="8"/>
      </left>
      <right style="thin">
        <color theme="8"/>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top style="thin">
        <color theme="8"/>
      </top>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4"/>
      </right>
      <top style="thin">
        <color theme="8"/>
      </top>
      <bottom style="thin">
        <color theme="8"/>
      </bottom>
      <diagonal/>
    </border>
    <border>
      <left style="thin">
        <color theme="4"/>
      </left>
      <right/>
      <top/>
      <bottom/>
      <diagonal/>
    </border>
    <border>
      <left/>
      <right/>
      <top style="thin">
        <color theme="8"/>
      </top>
      <bottom/>
      <diagonal/>
    </border>
    <border>
      <left/>
      <right style="thin">
        <color theme="8"/>
      </right>
      <top style="thin">
        <color theme="8"/>
      </top>
      <bottom/>
      <diagonal/>
    </border>
    <border>
      <left/>
      <right style="thin">
        <color theme="8"/>
      </right>
      <top/>
      <bottom/>
      <diagonal/>
    </border>
    <border>
      <left style="thin">
        <color theme="8"/>
      </left>
      <right/>
      <top/>
      <bottom style="thin">
        <color theme="8"/>
      </bottom>
      <diagonal/>
    </border>
    <border>
      <left/>
      <right style="thin">
        <color theme="8"/>
      </right>
      <top/>
      <bottom style="thin">
        <color theme="8"/>
      </bottom>
      <diagonal/>
    </border>
  </borders>
  <cellStyleXfs count="2">
    <xf numFmtId="0" fontId="0" fillId="0" borderId="0"/>
    <xf numFmtId="0" fontId="2" fillId="0" borderId="0"/>
  </cellStyleXfs>
  <cellXfs count="129">
    <xf numFmtId="0" fontId="0" fillId="0" borderId="0" xfId="0"/>
    <xf numFmtId="0" fontId="1" fillId="0" borderId="0" xfId="0" applyFont="1" applyAlignment="1">
      <alignment horizontal="right"/>
    </xf>
    <xf numFmtId="0" fontId="0" fillId="0" borderId="0" xfId="0" applyAlignment="1">
      <alignment horizontal="right"/>
    </xf>
    <xf numFmtId="0" fontId="4" fillId="2" borderId="0" xfId="1" applyFont="1" applyFill="1"/>
    <xf numFmtId="0" fontId="3" fillId="2" borderId="0" xfId="1" applyFont="1" applyFill="1" applyAlignment="1">
      <alignment horizontal="center"/>
    </xf>
    <xf numFmtId="0" fontId="3" fillId="2" borderId="0" xfId="1" applyFont="1" applyFill="1"/>
    <xf numFmtId="0" fontId="3" fillId="0" borderId="0" xfId="1" applyFont="1" applyAlignment="1">
      <alignment horizontal="center"/>
    </xf>
    <xf numFmtId="0" fontId="3" fillId="0" borderId="0" xfId="1" applyFont="1"/>
    <xf numFmtId="0" fontId="3" fillId="0" borderId="0" xfId="1" applyFont="1" applyAlignment="1">
      <alignment horizontal="left" wrapText="1"/>
    </xf>
    <xf numFmtId="0" fontId="3" fillId="0" borderId="1" xfId="1" applyFont="1" applyBorder="1"/>
    <xf numFmtId="4" fontId="3" fillId="0" borderId="2" xfId="1" applyNumberFormat="1" applyFont="1" applyBorder="1" applyAlignment="1">
      <alignment wrapText="1"/>
    </xf>
    <xf numFmtId="0" fontId="3" fillId="0" borderId="2" xfId="1" applyFont="1" applyBorder="1" applyAlignment="1">
      <alignment horizontal="center" vertical="center" wrapText="1"/>
    </xf>
    <xf numFmtId="4" fontId="3" fillId="0" borderId="2" xfId="1" applyNumberFormat="1" applyFont="1" applyBorder="1" applyAlignment="1">
      <alignment vertical="center" wrapText="1"/>
    </xf>
    <xf numFmtId="0" fontId="3" fillId="0" borderId="9" xfId="1" applyFont="1" applyBorder="1" applyAlignment="1">
      <alignment vertical="center" wrapText="1"/>
    </xf>
    <xf numFmtId="0" fontId="3" fillId="0" borderId="2" xfId="1" applyFont="1" applyBorder="1" applyAlignment="1">
      <alignment vertical="center" wrapText="1"/>
    </xf>
    <xf numFmtId="0" fontId="3" fillId="0" borderId="0" xfId="1" applyFont="1" applyAlignment="1" applyProtection="1">
      <alignment wrapText="1"/>
      <protection locked="0"/>
    </xf>
    <xf numFmtId="4" fontId="3" fillId="0" borderId="0" xfId="1" applyNumberFormat="1" applyFont="1" applyAlignment="1" applyProtection="1">
      <alignment wrapText="1"/>
      <protection locked="0"/>
    </xf>
    <xf numFmtId="0" fontId="3" fillId="0" borderId="11" xfId="1" applyFont="1" applyBorder="1" applyAlignment="1">
      <alignment horizontal="left" wrapText="1"/>
    </xf>
    <xf numFmtId="4" fontId="3" fillId="0" borderId="2" xfId="1" applyNumberFormat="1" applyFont="1" applyBorder="1" applyAlignment="1">
      <alignment horizontal="center" wrapText="1"/>
    </xf>
    <xf numFmtId="0" fontId="3" fillId="0" borderId="0" xfId="1" applyFont="1" applyAlignment="1">
      <alignment horizontal="center" wrapText="1"/>
    </xf>
    <xf numFmtId="0" fontId="7" fillId="0" borderId="0" xfId="1" applyFont="1" applyAlignment="1">
      <alignment horizontal="center" wrapText="1"/>
    </xf>
    <xf numFmtId="0" fontId="0" fillId="0" borderId="0" xfId="0" applyAlignment="1">
      <alignment horizontal="center"/>
    </xf>
    <xf numFmtId="4" fontId="3" fillId="0" borderId="0" xfId="1" applyNumberFormat="1" applyFont="1" applyAlignment="1">
      <alignment wrapText="1"/>
    </xf>
    <xf numFmtId="0" fontId="5" fillId="0" borderId="2" xfId="0" applyFont="1" applyBorder="1" applyAlignment="1">
      <alignment wrapText="1"/>
    </xf>
    <xf numFmtId="0" fontId="5" fillId="0" borderId="2" xfId="0" applyFont="1" applyBorder="1" applyAlignment="1">
      <alignment horizontal="left" wrapText="1"/>
    </xf>
    <xf numFmtId="3" fontId="8" fillId="0" borderId="2" xfId="1" applyNumberFormat="1" applyFont="1" applyBorder="1" applyAlignment="1" applyProtection="1">
      <alignment horizontal="center" vertical="center" wrapText="1"/>
      <protection locked="0"/>
    </xf>
    <xf numFmtId="4" fontId="8" fillId="0" borderId="2" xfId="1" applyNumberFormat="1" applyFont="1" applyBorder="1" applyAlignment="1" applyProtection="1">
      <alignment horizontal="center" vertical="center" wrapText="1"/>
      <protection locked="0"/>
    </xf>
    <xf numFmtId="4" fontId="3" fillId="0" borderId="2" xfId="1" applyNumberFormat="1" applyFont="1" applyBorder="1" applyAlignment="1" applyProtection="1">
      <alignment horizontal="center" wrapText="1"/>
      <protection locked="0"/>
    </xf>
    <xf numFmtId="4" fontId="3" fillId="0" borderId="2" xfId="1" applyNumberFormat="1" applyFont="1" applyBorder="1" applyAlignment="1" applyProtection="1">
      <alignment horizontal="center" vertical="center" wrapText="1"/>
      <protection locked="0"/>
    </xf>
    <xf numFmtId="0" fontId="3" fillId="0" borderId="0" xfId="1" applyFont="1" applyAlignment="1" applyProtection="1">
      <alignment horizontal="left" wrapText="1"/>
      <protection locked="0"/>
    </xf>
    <xf numFmtId="164" fontId="3" fillId="0" borderId="2" xfId="1" applyNumberFormat="1" applyFont="1" applyBorder="1" applyAlignment="1" applyProtection="1">
      <alignment horizontal="center" vertical="center" wrapText="1"/>
      <protection locked="0"/>
    </xf>
    <xf numFmtId="0" fontId="0" fillId="0" borderId="3" xfId="0" applyBorder="1"/>
    <xf numFmtId="0" fontId="6" fillId="5" borderId="5" xfId="1" applyFont="1" applyFill="1" applyBorder="1"/>
    <xf numFmtId="0" fontId="6" fillId="5" borderId="3" xfId="1" applyFont="1" applyFill="1" applyBorder="1"/>
    <xf numFmtId="0" fontId="3" fillId="5" borderId="3" xfId="1" applyFont="1" applyFill="1" applyBorder="1"/>
    <xf numFmtId="0" fontId="6" fillId="5" borderId="9" xfId="1" applyFont="1" applyFill="1" applyBorder="1"/>
    <xf numFmtId="0" fontId="3" fillId="5" borderId="4" xfId="1" applyFont="1" applyFill="1" applyBorder="1"/>
    <xf numFmtId="0" fontId="3" fillId="3" borderId="2" xfId="1" applyFont="1" applyFill="1" applyBorder="1" applyAlignment="1">
      <alignment horizontal="center" vertical="center" wrapText="1"/>
    </xf>
    <xf numFmtId="4" fontId="8" fillId="3" borderId="2" xfId="1" applyNumberFormat="1" applyFont="1" applyFill="1" applyBorder="1" applyAlignment="1" applyProtection="1">
      <alignment wrapText="1"/>
      <protection locked="0"/>
    </xf>
    <xf numFmtId="4" fontId="8" fillId="3" borderId="2" xfId="1" applyNumberFormat="1" applyFont="1" applyFill="1" applyBorder="1" applyAlignment="1" applyProtection="1">
      <alignment vertical="center" wrapText="1"/>
      <protection locked="0"/>
    </xf>
    <xf numFmtId="164" fontId="8" fillId="3" borderId="2" xfId="1" applyNumberFormat="1" applyFont="1" applyFill="1" applyBorder="1" applyAlignment="1" applyProtection="1">
      <alignment horizontal="center" vertical="center" wrapText="1"/>
      <protection locked="0"/>
    </xf>
    <xf numFmtId="0" fontId="3" fillId="3" borderId="4" xfId="1" applyFont="1" applyFill="1" applyBorder="1" applyAlignment="1">
      <alignment horizontal="center" vertical="center" wrapText="1"/>
    </xf>
    <xf numFmtId="0" fontId="3" fillId="3" borderId="2" xfId="1" applyFont="1" applyFill="1" applyBorder="1" applyAlignment="1" applyProtection="1">
      <alignment horizontal="center" wrapText="1"/>
      <protection locked="0"/>
    </xf>
    <xf numFmtId="0" fontId="8" fillId="4" borderId="2" xfId="1" applyFont="1" applyFill="1" applyBorder="1" applyAlignment="1" applyProtection="1">
      <alignment horizontal="center" wrapText="1"/>
      <protection locked="0"/>
    </xf>
    <xf numFmtId="3" fontId="8" fillId="4" borderId="2" xfId="1" applyNumberFormat="1" applyFont="1" applyFill="1" applyBorder="1" applyAlignment="1" applyProtection="1">
      <alignment horizontal="center" vertical="center" wrapText="1"/>
      <protection locked="0"/>
    </xf>
    <xf numFmtId="3" fontId="8" fillId="4" borderId="4" xfId="1" applyNumberFormat="1" applyFont="1" applyFill="1" applyBorder="1" applyAlignment="1" applyProtection="1">
      <alignment horizontal="center" vertical="center" wrapText="1"/>
      <protection locked="0"/>
    </xf>
    <xf numFmtId="4" fontId="8" fillId="4" borderId="2" xfId="1" applyNumberFormat="1" applyFont="1" applyFill="1" applyBorder="1" applyAlignment="1" applyProtection="1">
      <alignment horizontal="center" vertical="center" wrapText="1"/>
      <protection locked="0"/>
    </xf>
    <xf numFmtId="4" fontId="8" fillId="4" borderId="2" xfId="1" applyNumberFormat="1" applyFont="1" applyFill="1" applyBorder="1" applyAlignment="1" applyProtection="1">
      <alignment horizontal="center" wrapText="1"/>
      <protection locked="0"/>
    </xf>
    <xf numFmtId="0" fontId="8" fillId="4" borderId="2" xfId="1" applyFont="1" applyFill="1" applyBorder="1" applyAlignment="1" applyProtection="1">
      <alignment horizontal="left" wrapText="1"/>
      <protection locked="0"/>
    </xf>
    <xf numFmtId="0" fontId="8" fillId="4" borderId="4" xfId="1" applyFont="1" applyFill="1" applyBorder="1" applyAlignment="1" applyProtection="1">
      <alignment wrapText="1"/>
      <protection locked="0"/>
    </xf>
    <xf numFmtId="1" fontId="8" fillId="4" borderId="2" xfId="1" applyNumberFormat="1" applyFont="1" applyFill="1" applyBorder="1" applyAlignment="1" applyProtection="1">
      <alignment horizontal="left" wrapText="1"/>
      <protection locked="0"/>
    </xf>
    <xf numFmtId="1" fontId="8" fillId="4" borderId="2" xfId="1" applyNumberFormat="1" applyFont="1" applyFill="1" applyBorder="1" applyAlignment="1" applyProtection="1">
      <alignment horizontal="center" wrapText="1"/>
      <protection locked="0"/>
    </xf>
    <xf numFmtId="3" fontId="8" fillId="4" borderId="2" xfId="1" applyNumberFormat="1" applyFont="1" applyFill="1" applyBorder="1" applyAlignment="1" applyProtection="1">
      <alignment horizontal="center" wrapText="1"/>
      <protection locked="0"/>
    </xf>
    <xf numFmtId="0" fontId="8" fillId="4" borderId="2" xfId="1" applyFont="1" applyFill="1" applyBorder="1" applyAlignment="1" applyProtection="1">
      <alignment wrapText="1"/>
      <protection locked="0"/>
    </xf>
    <xf numFmtId="4" fontId="8" fillId="4" borderId="2" xfId="1" applyNumberFormat="1" applyFont="1" applyFill="1" applyBorder="1" applyAlignment="1" applyProtection="1">
      <alignment horizontal="left" wrapText="1"/>
      <protection locked="0"/>
    </xf>
    <xf numFmtId="4" fontId="8" fillId="4" borderId="2" xfId="1" applyNumberFormat="1" applyFont="1" applyFill="1" applyBorder="1" applyAlignment="1" applyProtection="1">
      <alignment wrapText="1"/>
      <protection locked="0"/>
    </xf>
    <xf numFmtId="4" fontId="8" fillId="4" borderId="2" xfId="1" applyNumberFormat="1" applyFont="1" applyFill="1" applyBorder="1" applyAlignment="1" applyProtection="1">
      <alignment horizontal="left" vertical="center" wrapText="1"/>
      <protection locked="0"/>
    </xf>
    <xf numFmtId="0" fontId="3" fillId="3" borderId="9" xfId="1" applyFont="1" applyFill="1" applyBorder="1" applyAlignment="1">
      <alignment vertical="center" wrapText="1"/>
    </xf>
    <xf numFmtId="0" fontId="8" fillId="4" borderId="9" xfId="1" applyFont="1" applyFill="1" applyBorder="1" applyAlignment="1" applyProtection="1">
      <alignment wrapText="1"/>
      <protection locked="0"/>
    </xf>
    <xf numFmtId="9" fontId="8" fillId="4" borderId="2" xfId="1" applyNumberFormat="1" applyFont="1" applyFill="1" applyBorder="1" applyAlignment="1" applyProtection="1">
      <alignment horizontal="center" wrapText="1"/>
      <protection locked="0"/>
    </xf>
    <xf numFmtId="4" fontId="8" fillId="4" borderId="4" xfId="1" applyNumberFormat="1" applyFont="1" applyFill="1" applyBorder="1" applyAlignment="1" applyProtection="1">
      <alignment horizontal="center" wrapText="1"/>
      <protection locked="0"/>
    </xf>
    <xf numFmtId="0" fontId="5" fillId="3" borderId="2" xfId="0"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8" fillId="4" borderId="3" xfId="1" applyFont="1" applyFill="1" applyBorder="1" applyAlignment="1" applyProtection="1">
      <alignment wrapText="1"/>
      <protection locked="0"/>
    </xf>
    <xf numFmtId="0" fontId="3" fillId="0" borderId="0" xfId="1" applyFont="1" applyAlignment="1">
      <alignment horizontal="center" vertical="center"/>
    </xf>
    <xf numFmtId="0" fontId="3" fillId="0" borderId="11" xfId="1" applyFont="1" applyBorder="1" applyAlignment="1">
      <alignment horizontal="left" vertical="center" wrapText="1"/>
    </xf>
    <xf numFmtId="0" fontId="0" fillId="0" borderId="0" xfId="0" applyAlignment="1">
      <alignment vertical="center"/>
    </xf>
    <xf numFmtId="0" fontId="3" fillId="0" borderId="0" xfId="1" applyFont="1" applyAlignment="1">
      <alignment horizontal="left" vertical="center" wrapText="1"/>
    </xf>
    <xf numFmtId="4" fontId="3" fillId="0" borderId="2" xfId="1" applyNumberFormat="1" applyFont="1" applyBorder="1" applyAlignment="1">
      <alignment horizontal="center" vertical="center" wrapText="1"/>
    </xf>
    <xf numFmtId="49" fontId="0" fillId="0" borderId="0" xfId="0" applyNumberFormat="1"/>
    <xf numFmtId="4" fontId="8" fillId="0" borderId="2" xfId="1" applyNumberFormat="1" applyFont="1" applyBorder="1" applyAlignment="1" applyProtection="1">
      <alignment horizontal="center" wrapText="1"/>
      <protection locked="0"/>
    </xf>
    <xf numFmtId="49" fontId="8" fillId="4" borderId="2" xfId="1" applyNumberFormat="1" applyFont="1" applyFill="1" applyBorder="1" applyAlignment="1" applyProtection="1">
      <alignment horizontal="center" wrapText="1"/>
      <protection locked="0"/>
    </xf>
    <xf numFmtId="0" fontId="8" fillId="4" borderId="4" xfId="0" applyFont="1" applyFill="1" applyBorder="1" applyAlignment="1" applyProtection="1">
      <alignment horizontal="left" vertical="center" wrapText="1"/>
      <protection locked="0"/>
    </xf>
    <xf numFmtId="4" fontId="8" fillId="4" borderId="9" xfId="1" applyNumberFormat="1" applyFont="1" applyFill="1" applyBorder="1" applyAlignment="1" applyProtection="1">
      <alignment horizontal="left" wrapText="1"/>
      <protection locked="0"/>
    </xf>
    <xf numFmtId="4" fontId="8" fillId="4" borderId="4" xfId="1" applyNumberFormat="1" applyFont="1" applyFill="1" applyBorder="1" applyAlignment="1" applyProtection="1">
      <alignment horizontal="left" wrapText="1"/>
      <protection locked="0"/>
    </xf>
    <xf numFmtId="0" fontId="3" fillId="0" borderId="6" xfId="1" applyFont="1" applyBorder="1" applyAlignment="1">
      <alignment horizontal="center"/>
    </xf>
    <xf numFmtId="0" fontId="3" fillId="0" borderId="7" xfId="1" applyFont="1" applyBorder="1" applyAlignment="1">
      <alignment horizontal="center"/>
    </xf>
    <xf numFmtId="0" fontId="3" fillId="0" borderId="8" xfId="1" applyFont="1" applyBorder="1" applyAlignment="1">
      <alignment horizontal="center"/>
    </xf>
    <xf numFmtId="0" fontId="3" fillId="0" borderId="6" xfId="1" applyFont="1" applyBorder="1" applyAlignment="1" applyProtection="1">
      <alignment horizontal="left" vertical="center" wrapText="1"/>
      <protection locked="0"/>
    </xf>
    <xf numFmtId="0" fontId="3" fillId="0" borderId="7" xfId="1" applyFont="1" applyBorder="1" applyAlignment="1" applyProtection="1">
      <alignment horizontal="left" vertical="center" wrapText="1"/>
      <protection locked="0"/>
    </xf>
    <xf numFmtId="0" fontId="3" fillId="0" borderId="8" xfId="1" applyFont="1" applyBorder="1" applyAlignment="1" applyProtection="1">
      <alignment horizontal="left" vertical="center" wrapText="1"/>
      <protection locked="0"/>
    </xf>
    <xf numFmtId="0" fontId="3" fillId="0" borderId="6" xfId="1" applyFont="1" applyBorder="1" applyAlignment="1" applyProtection="1">
      <alignment horizontal="center" vertical="center" wrapText="1"/>
      <protection locked="0"/>
    </xf>
    <xf numFmtId="0" fontId="3" fillId="0" borderId="7" xfId="1" applyFont="1" applyBorder="1" applyAlignment="1" applyProtection="1">
      <alignment horizontal="center" vertical="center" wrapText="1"/>
      <protection locked="0"/>
    </xf>
    <xf numFmtId="0" fontId="3" fillId="0" borderId="8" xfId="1" applyFont="1" applyBorder="1" applyAlignment="1" applyProtection="1">
      <alignment horizontal="center" vertical="center" wrapText="1"/>
      <protection locked="0"/>
    </xf>
    <xf numFmtId="0" fontId="0" fillId="0" borderId="0" xfId="0" applyAlignment="1">
      <alignment horizontal="left" vertical="center" wrapText="1"/>
    </xf>
    <xf numFmtId="0" fontId="6" fillId="0" borderId="2" xfId="1" applyFont="1" applyBorder="1" applyAlignment="1">
      <alignment horizontal="left" vertical="center" wrapText="1"/>
    </xf>
    <xf numFmtId="0" fontId="3" fillId="0" borderId="2" xfId="1" applyFont="1" applyBorder="1" applyAlignment="1" applyProtection="1">
      <alignment horizontal="left" wrapText="1"/>
      <protection locked="0"/>
    </xf>
    <xf numFmtId="4" fontId="3" fillId="0" borderId="2" xfId="1" applyNumberFormat="1" applyFont="1" applyBorder="1" applyAlignment="1">
      <alignment horizontal="center" vertical="center" wrapText="1"/>
    </xf>
    <xf numFmtId="0" fontId="3" fillId="0" borderId="2" xfId="1" applyFont="1" applyBorder="1" applyAlignment="1">
      <alignment horizontal="center"/>
    </xf>
    <xf numFmtId="0" fontId="3" fillId="3" borderId="2" xfId="1" applyFont="1" applyFill="1" applyBorder="1" applyAlignment="1">
      <alignment horizontal="center" vertical="center" wrapText="1"/>
    </xf>
    <xf numFmtId="4" fontId="8" fillId="4" borderId="2" xfId="1" applyNumberFormat="1" applyFont="1" applyFill="1" applyBorder="1" applyAlignment="1" applyProtection="1">
      <alignment horizontal="center" wrapText="1"/>
      <protection locked="0"/>
    </xf>
    <xf numFmtId="4" fontId="8" fillId="4" borderId="2" xfId="1" applyNumberFormat="1" applyFont="1" applyFill="1" applyBorder="1" applyAlignment="1" applyProtection="1">
      <alignment horizontal="center" vertical="center" wrapText="1"/>
      <protection locked="0"/>
    </xf>
    <xf numFmtId="0" fontId="3" fillId="0" borderId="2" xfId="1" applyFont="1" applyBorder="1" applyAlignment="1" applyProtection="1">
      <alignment wrapText="1"/>
      <protection locked="0"/>
    </xf>
    <xf numFmtId="0" fontId="3" fillId="3" borderId="2" xfId="1" applyFont="1" applyFill="1" applyBorder="1" applyAlignment="1" applyProtection="1">
      <alignment horizontal="center" wrapText="1"/>
      <protection locked="0"/>
    </xf>
    <xf numFmtId="0" fontId="8" fillId="4" borderId="12" xfId="1" applyFont="1" applyFill="1" applyBorder="1" applyAlignment="1" applyProtection="1">
      <alignment horizontal="center" wrapText="1"/>
      <protection locked="0"/>
    </xf>
    <xf numFmtId="0" fontId="8" fillId="4" borderId="13" xfId="1" applyFont="1" applyFill="1" applyBorder="1" applyAlignment="1" applyProtection="1">
      <alignment horizontal="center" wrapText="1"/>
      <protection locked="0"/>
    </xf>
    <xf numFmtId="0" fontId="6" fillId="0" borderId="0" xfId="1" applyFont="1" applyAlignment="1">
      <alignment horizontal="left" vertical="center" wrapText="1"/>
    </xf>
    <xf numFmtId="0" fontId="3" fillId="3" borderId="9"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8" fillId="4" borderId="9" xfId="1" applyFont="1" applyFill="1" applyBorder="1" applyAlignment="1" applyProtection="1">
      <alignment horizontal="center" wrapText="1"/>
      <protection locked="0"/>
    </xf>
    <xf numFmtId="0" fontId="8" fillId="4" borderId="4" xfId="1" applyFont="1" applyFill="1" applyBorder="1" applyAlignment="1" applyProtection="1">
      <alignment horizontal="center" wrapText="1"/>
      <protection locked="0"/>
    </xf>
    <xf numFmtId="0" fontId="6" fillId="0" borderId="9" xfId="1" applyFont="1" applyBorder="1" applyAlignment="1">
      <alignment horizontal="left" wrapText="1"/>
    </xf>
    <xf numFmtId="0" fontId="6" fillId="0" borderId="3" xfId="1" applyFont="1" applyBorder="1" applyAlignment="1">
      <alignment horizontal="left" wrapText="1"/>
    </xf>
    <xf numFmtId="0" fontId="6" fillId="0" borderId="10" xfId="1" applyFont="1" applyBorder="1" applyAlignment="1">
      <alignment horizontal="left" wrapText="1"/>
    </xf>
    <xf numFmtId="4" fontId="8" fillId="4" borderId="9" xfId="1" applyNumberFormat="1" applyFont="1" applyFill="1" applyBorder="1" applyAlignment="1" applyProtection="1">
      <alignment horizontal="center" wrapText="1"/>
      <protection locked="0"/>
    </xf>
    <xf numFmtId="4" fontId="8" fillId="4" borderId="4" xfId="1" applyNumberFormat="1" applyFont="1" applyFill="1" applyBorder="1" applyAlignment="1" applyProtection="1">
      <alignment horizontal="center" wrapText="1"/>
      <protection locked="0"/>
    </xf>
    <xf numFmtId="4" fontId="8" fillId="4" borderId="9" xfId="1" applyNumberFormat="1" applyFont="1" applyFill="1" applyBorder="1" applyAlignment="1" applyProtection="1">
      <alignment horizontal="left" vertical="center" wrapText="1"/>
      <protection locked="0"/>
    </xf>
    <xf numFmtId="4" fontId="8" fillId="4" borderId="4" xfId="1" applyNumberFormat="1" applyFont="1" applyFill="1" applyBorder="1" applyAlignment="1" applyProtection="1">
      <alignment horizontal="left" vertical="center" wrapText="1"/>
      <protection locked="0"/>
    </xf>
    <xf numFmtId="4" fontId="8" fillId="4" borderId="9" xfId="1" applyNumberFormat="1" applyFont="1" applyFill="1" applyBorder="1" applyAlignment="1" applyProtection="1">
      <alignment horizontal="center" vertical="center" wrapText="1"/>
      <protection locked="0"/>
    </xf>
    <xf numFmtId="4" fontId="8" fillId="4" borderId="4" xfId="1" applyNumberFormat="1" applyFont="1" applyFill="1" applyBorder="1" applyAlignment="1" applyProtection="1">
      <alignment horizontal="center" vertical="center" wrapText="1"/>
      <protection locked="0"/>
    </xf>
    <xf numFmtId="4" fontId="6" fillId="0" borderId="9" xfId="1" applyNumberFormat="1" applyFont="1" applyBorder="1" applyAlignment="1" applyProtection="1">
      <alignment horizontal="left" vertical="center" wrapText="1"/>
      <protection locked="0"/>
    </xf>
    <xf numFmtId="4" fontId="6" fillId="0" borderId="3" xfId="1" applyNumberFormat="1" applyFont="1" applyBorder="1" applyAlignment="1" applyProtection="1">
      <alignment horizontal="left" vertical="center" wrapText="1"/>
      <protection locked="0"/>
    </xf>
    <xf numFmtId="4" fontId="6" fillId="0" borderId="4" xfId="1" applyNumberFormat="1" applyFont="1" applyBorder="1" applyAlignment="1" applyProtection="1">
      <alignment horizontal="left" vertical="center" wrapText="1"/>
      <protection locked="0"/>
    </xf>
    <xf numFmtId="4" fontId="8" fillId="0" borderId="5" xfId="1" applyNumberFormat="1" applyFont="1" applyBorder="1" applyAlignment="1" applyProtection="1">
      <alignment horizontal="center" vertical="center" wrapText="1"/>
      <protection locked="0"/>
    </xf>
    <xf numFmtId="4" fontId="8" fillId="0" borderId="13" xfId="1" applyNumberFormat="1" applyFont="1" applyBorder="1" applyAlignment="1" applyProtection="1">
      <alignment horizontal="center" vertical="center" wrapText="1"/>
      <protection locked="0"/>
    </xf>
    <xf numFmtId="4" fontId="8" fillId="0" borderId="1" xfId="1" applyNumberFormat="1" applyFont="1" applyBorder="1" applyAlignment="1" applyProtection="1">
      <alignment horizontal="center" vertical="center" wrapText="1"/>
      <protection locked="0"/>
    </xf>
    <xf numFmtId="4" fontId="8" fillId="0" borderId="14" xfId="1" applyNumberFormat="1" applyFont="1" applyBorder="1" applyAlignment="1" applyProtection="1">
      <alignment horizontal="center" vertical="center" wrapText="1"/>
      <protection locked="0"/>
    </xf>
    <xf numFmtId="4" fontId="8" fillId="0" borderId="15" xfId="1" applyNumberFormat="1" applyFont="1" applyBorder="1" applyAlignment="1" applyProtection="1">
      <alignment horizontal="center" vertical="center" wrapText="1"/>
      <protection locked="0"/>
    </xf>
    <xf numFmtId="4" fontId="8" fillId="0" borderId="16" xfId="1" applyNumberFormat="1" applyFont="1" applyBorder="1" applyAlignment="1" applyProtection="1">
      <alignment horizontal="center" vertical="center" wrapText="1"/>
      <protection locked="0"/>
    </xf>
    <xf numFmtId="3" fontId="8" fillId="0" borderId="6" xfId="1" applyNumberFormat="1" applyFont="1" applyBorder="1" applyAlignment="1" applyProtection="1">
      <alignment horizontal="center" vertical="center" wrapText="1"/>
      <protection locked="0"/>
    </xf>
    <xf numFmtId="3" fontId="8" fillId="0" borderId="7" xfId="1" applyNumberFormat="1" applyFont="1" applyBorder="1" applyAlignment="1" applyProtection="1">
      <alignment horizontal="center" vertical="center" wrapText="1"/>
      <protection locked="0"/>
    </xf>
    <xf numFmtId="3" fontId="8" fillId="0" borderId="8" xfId="1" applyNumberFormat="1" applyFont="1" applyBorder="1" applyAlignment="1" applyProtection="1">
      <alignment horizontal="center" vertical="center" wrapText="1"/>
      <protection locked="0"/>
    </xf>
    <xf numFmtId="3" fontId="3" fillId="0" borderId="6" xfId="1" applyNumberFormat="1" applyFont="1" applyBorder="1" applyAlignment="1" applyProtection="1">
      <alignment horizontal="center" vertical="center" wrapText="1"/>
      <protection locked="0"/>
    </xf>
    <xf numFmtId="3" fontId="3" fillId="0" borderId="7" xfId="1" applyNumberFormat="1" applyFont="1" applyBorder="1" applyAlignment="1" applyProtection="1">
      <alignment horizontal="center" vertical="center" wrapText="1"/>
      <protection locked="0"/>
    </xf>
    <xf numFmtId="3" fontId="3" fillId="0" borderId="8" xfId="1" applyNumberFormat="1" applyFont="1" applyBorder="1" applyAlignment="1" applyProtection="1">
      <alignment horizontal="center" vertical="center" wrapText="1"/>
      <protection locked="0"/>
    </xf>
    <xf numFmtId="4" fontId="3" fillId="0" borderId="6" xfId="1" applyNumberFormat="1" applyFont="1" applyBorder="1" applyAlignment="1">
      <alignment horizontal="center" vertical="center" wrapText="1"/>
    </xf>
    <xf numFmtId="4" fontId="3" fillId="0" borderId="7" xfId="1" applyNumberFormat="1" applyFont="1" applyBorder="1" applyAlignment="1">
      <alignment horizontal="center" vertical="center" wrapText="1"/>
    </xf>
    <xf numFmtId="4" fontId="3" fillId="0" borderId="8" xfId="1" applyNumberFormat="1" applyFont="1" applyBorder="1" applyAlignment="1">
      <alignment horizontal="center" vertical="center" wrapText="1"/>
    </xf>
  </cellXfs>
  <cellStyles count="2">
    <cellStyle name="Normal" xfId="0" builtinId="0"/>
    <cellStyle name="Normal 2" xfId="1" xr:uid="{00000000-0005-0000-0000-000001000000}"/>
  </cellStyles>
  <dxfs count="5">
    <dxf>
      <fill>
        <patternFill>
          <bgColor rgb="FF0070C0"/>
        </patternFill>
      </fill>
    </dxf>
    <dxf>
      <fill>
        <patternFill>
          <bgColor rgb="FFFFFF00"/>
        </patternFill>
      </fill>
    </dxf>
    <dxf>
      <fill>
        <patternFill>
          <bgColor theme="0" tint="-0.14996795556505021"/>
        </patternFill>
      </fill>
    </dxf>
    <dxf>
      <fill>
        <patternFill>
          <bgColor rgb="FF00B050"/>
        </patternFill>
      </fill>
    </dxf>
    <dxf>
      <fill>
        <patternFill>
          <bgColor rgb="FFFF0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77666</xdr:colOff>
      <xdr:row>4</xdr:row>
      <xdr:rowOff>11664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929201" cy="78890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5"/>
  <sheetViews>
    <sheetView tabSelected="1" view="pageBreakPreview" topLeftCell="A231" zoomScaleNormal="100" zoomScaleSheetLayoutView="100" workbookViewId="0">
      <selection activeCell="I5" sqref="I5"/>
    </sheetView>
  </sheetViews>
  <sheetFormatPr defaultColWidth="9.140625" defaultRowHeight="15"/>
  <cols>
    <col min="1" max="1" width="3.42578125" customWidth="1"/>
    <col min="3" max="3" width="19.28515625" customWidth="1"/>
    <col min="4" max="4" width="21.28515625" customWidth="1"/>
    <col min="5" max="5" width="19.42578125" customWidth="1"/>
    <col min="6" max="6" width="19.85546875" customWidth="1"/>
    <col min="7" max="7" width="20.140625" customWidth="1"/>
    <col min="9" max="9" width="9.28515625" customWidth="1"/>
  </cols>
  <sheetData>
    <row r="1" spans="1:9" ht="18.75">
      <c r="I1" s="1" t="s">
        <v>0</v>
      </c>
    </row>
    <row r="2" spans="1:9">
      <c r="I2" s="2" t="s">
        <v>1</v>
      </c>
    </row>
    <row r="3" spans="1:9">
      <c r="I3" s="2" t="s">
        <v>2</v>
      </c>
    </row>
    <row r="4" spans="1:9">
      <c r="I4" s="2" t="s">
        <v>3</v>
      </c>
    </row>
    <row r="6" spans="1:9">
      <c r="A6" t="s">
        <v>4</v>
      </c>
    </row>
    <row r="7" spans="1:9" ht="45" customHeight="1">
      <c r="A7" s="85" t="s">
        <v>5</v>
      </c>
      <c r="B7" s="85"/>
      <c r="C7" s="85"/>
      <c r="D7" s="85"/>
      <c r="E7" s="85"/>
      <c r="F7" s="85"/>
      <c r="G7" s="85"/>
      <c r="H7" s="85"/>
      <c r="I7" s="85"/>
    </row>
    <row r="8" spans="1:9" ht="15" customHeight="1">
      <c r="A8" s="3" t="s">
        <v>6</v>
      </c>
      <c r="B8" s="4"/>
      <c r="C8" s="5"/>
      <c r="D8" s="5"/>
      <c r="E8" s="5"/>
      <c r="F8" s="5"/>
      <c r="G8" s="5"/>
      <c r="H8" s="5"/>
      <c r="I8" s="5"/>
    </row>
    <row r="9" spans="1:9">
      <c r="A9" s="6"/>
      <c r="B9" s="7"/>
      <c r="C9" s="7"/>
      <c r="D9" s="7"/>
      <c r="E9" s="7"/>
      <c r="F9" s="7"/>
      <c r="G9" s="7"/>
      <c r="H9" s="7"/>
      <c r="I9" s="7"/>
    </row>
    <row r="10" spans="1:9">
      <c r="A10" s="6"/>
      <c r="B10" s="32" t="s">
        <v>7</v>
      </c>
      <c r="C10" s="33" t="s">
        <v>8</v>
      </c>
      <c r="D10" s="34"/>
      <c r="E10" s="34"/>
      <c r="F10" s="34"/>
      <c r="G10" s="34"/>
      <c r="H10" s="34"/>
      <c r="I10" s="9"/>
    </row>
    <row r="11" spans="1:9" ht="30" customHeight="1">
      <c r="A11" s="6"/>
      <c r="B11" s="76"/>
      <c r="C11" s="102" t="s">
        <v>9</v>
      </c>
      <c r="D11" s="103"/>
      <c r="E11" s="103"/>
      <c r="F11" s="103"/>
      <c r="G11" s="103"/>
      <c r="H11" s="104"/>
      <c r="I11" s="17"/>
    </row>
    <row r="12" spans="1:9" ht="40.15" customHeight="1">
      <c r="A12" s="6"/>
      <c r="B12" s="77"/>
      <c r="C12" s="41" t="s">
        <v>10</v>
      </c>
      <c r="D12" s="37" t="s">
        <v>11</v>
      </c>
      <c r="E12" s="37" t="s">
        <v>12</v>
      </c>
      <c r="F12" s="37" t="s">
        <v>13</v>
      </c>
      <c r="G12" s="37" t="s">
        <v>14</v>
      </c>
      <c r="H12" s="37" t="s">
        <v>15</v>
      </c>
      <c r="I12" s="8"/>
    </row>
    <row r="13" spans="1:9" ht="15" customHeight="1">
      <c r="A13" s="6"/>
      <c r="B13" s="77"/>
      <c r="C13" s="49" t="s">
        <v>16</v>
      </c>
      <c r="D13" s="53" t="s">
        <v>17</v>
      </c>
      <c r="E13" s="55">
        <v>10.8</v>
      </c>
      <c r="F13" s="10">
        <f>E13*0.04</f>
        <v>0.43200000000000005</v>
      </c>
      <c r="G13" s="55">
        <v>1</v>
      </c>
      <c r="H13" s="10" t="b">
        <f>AND(G13&gt;F13,G13&gt;=0.5)</f>
        <v>1</v>
      </c>
      <c r="I13" s="8"/>
    </row>
    <row r="14" spans="1:9" ht="15" customHeight="1">
      <c r="A14" s="6"/>
      <c r="B14" s="77"/>
      <c r="C14" s="49" t="s">
        <v>16</v>
      </c>
      <c r="D14" s="53" t="s">
        <v>18</v>
      </c>
      <c r="E14" s="55">
        <v>9.6999999999999993</v>
      </c>
      <c r="F14" s="10">
        <f>E14*0.04</f>
        <v>0.38799999999999996</v>
      </c>
      <c r="G14" s="55">
        <v>2.2000000000000002</v>
      </c>
      <c r="H14" s="10" t="b">
        <f>AND(G14&gt;F14,G14&gt;=0.5)</f>
        <v>1</v>
      </c>
      <c r="I14" s="8"/>
    </row>
    <row r="15" spans="1:9" ht="15" customHeight="1">
      <c r="A15" s="6"/>
      <c r="B15" s="77"/>
      <c r="C15" s="49"/>
      <c r="D15" s="53"/>
      <c r="E15" s="55"/>
      <c r="F15" s="10">
        <f t="shared" ref="F15:F25" si="0">E15*0.04</f>
        <v>0</v>
      </c>
      <c r="G15" s="55"/>
      <c r="H15" s="10" t="b">
        <f t="shared" ref="H15:H25" si="1">AND(G15&gt;F15,G15&gt;=0.5)</f>
        <v>0</v>
      </c>
      <c r="I15" s="8"/>
    </row>
    <row r="16" spans="1:9" ht="15" customHeight="1">
      <c r="A16" s="6"/>
      <c r="B16" s="77"/>
      <c r="C16" s="49"/>
      <c r="D16" s="53"/>
      <c r="E16" s="55"/>
      <c r="F16" s="10">
        <f t="shared" si="0"/>
        <v>0</v>
      </c>
      <c r="G16" s="55"/>
      <c r="H16" s="10" t="b">
        <f t="shared" si="1"/>
        <v>0</v>
      </c>
      <c r="I16" s="8"/>
    </row>
    <row r="17" spans="1:9" ht="15" customHeight="1">
      <c r="A17" s="6"/>
      <c r="B17" s="77"/>
      <c r="C17" s="49"/>
      <c r="D17" s="53"/>
      <c r="E17" s="55"/>
      <c r="F17" s="10">
        <f t="shared" si="0"/>
        <v>0</v>
      </c>
      <c r="G17" s="55"/>
      <c r="H17" s="10" t="b">
        <f t="shared" si="1"/>
        <v>0</v>
      </c>
      <c r="I17" s="8"/>
    </row>
    <row r="18" spans="1:9" ht="15" customHeight="1">
      <c r="A18" s="6"/>
      <c r="B18" s="77"/>
      <c r="C18" s="49"/>
      <c r="D18" s="53"/>
      <c r="E18" s="55"/>
      <c r="F18" s="10">
        <f t="shared" si="0"/>
        <v>0</v>
      </c>
      <c r="G18" s="55"/>
      <c r="H18" s="10" t="b">
        <f t="shared" si="1"/>
        <v>0</v>
      </c>
      <c r="I18" s="8"/>
    </row>
    <row r="19" spans="1:9" ht="15" customHeight="1">
      <c r="A19" s="6"/>
      <c r="B19" s="77"/>
      <c r="C19" s="49"/>
      <c r="D19" s="53"/>
      <c r="E19" s="55"/>
      <c r="F19" s="10">
        <f t="shared" si="0"/>
        <v>0</v>
      </c>
      <c r="G19" s="55"/>
      <c r="H19" s="10" t="b">
        <f t="shared" si="1"/>
        <v>0</v>
      </c>
      <c r="I19" s="8"/>
    </row>
    <row r="20" spans="1:9" ht="15" customHeight="1">
      <c r="A20" s="6"/>
      <c r="B20" s="77"/>
      <c r="C20" s="49"/>
      <c r="D20" s="53"/>
      <c r="E20" s="55"/>
      <c r="F20" s="10">
        <f t="shared" si="0"/>
        <v>0</v>
      </c>
      <c r="G20" s="55"/>
      <c r="H20" s="10" t="b">
        <f t="shared" si="1"/>
        <v>0</v>
      </c>
      <c r="I20" s="8"/>
    </row>
    <row r="21" spans="1:9" ht="15" customHeight="1">
      <c r="A21" s="6"/>
      <c r="B21" s="77"/>
      <c r="C21" s="49"/>
      <c r="D21" s="53"/>
      <c r="E21" s="55"/>
      <c r="F21" s="10">
        <f t="shared" si="0"/>
        <v>0</v>
      </c>
      <c r="G21" s="55"/>
      <c r="H21" s="10" t="b">
        <f t="shared" si="1"/>
        <v>0</v>
      </c>
      <c r="I21" s="8"/>
    </row>
    <row r="22" spans="1:9" ht="15" customHeight="1">
      <c r="A22" s="6"/>
      <c r="B22" s="77"/>
      <c r="C22" s="49"/>
      <c r="D22" s="53"/>
      <c r="E22" s="55"/>
      <c r="F22" s="10">
        <f t="shared" si="0"/>
        <v>0</v>
      </c>
      <c r="G22" s="55"/>
      <c r="H22" s="10" t="b">
        <f t="shared" si="1"/>
        <v>0</v>
      </c>
      <c r="I22" s="8"/>
    </row>
    <row r="23" spans="1:9" ht="15" customHeight="1">
      <c r="A23" s="6"/>
      <c r="B23" s="77"/>
      <c r="C23" s="49"/>
      <c r="D23" s="53"/>
      <c r="E23" s="55"/>
      <c r="F23" s="10">
        <f t="shared" si="0"/>
        <v>0</v>
      </c>
      <c r="G23" s="55"/>
      <c r="H23" s="10" t="b">
        <f t="shared" si="1"/>
        <v>0</v>
      </c>
      <c r="I23" s="8"/>
    </row>
    <row r="24" spans="1:9" ht="15" customHeight="1">
      <c r="A24" s="6"/>
      <c r="B24" s="77"/>
      <c r="C24" s="49"/>
      <c r="D24" s="53"/>
      <c r="E24" s="55"/>
      <c r="F24" s="10">
        <f t="shared" si="0"/>
        <v>0</v>
      </c>
      <c r="G24" s="55"/>
      <c r="H24" s="10" t="b">
        <f t="shared" si="1"/>
        <v>0</v>
      </c>
      <c r="I24" s="8"/>
    </row>
    <row r="25" spans="1:9" ht="15" customHeight="1">
      <c r="A25" s="6"/>
      <c r="B25" s="77"/>
      <c r="C25" s="49"/>
      <c r="D25" s="53"/>
      <c r="E25" s="55"/>
      <c r="F25" s="10">
        <f t="shared" si="0"/>
        <v>0</v>
      </c>
      <c r="G25" s="55"/>
      <c r="H25" s="10" t="b">
        <f t="shared" si="1"/>
        <v>0</v>
      </c>
      <c r="I25" s="8"/>
    </row>
    <row r="26" spans="1:9" ht="15" customHeight="1">
      <c r="A26" s="6"/>
      <c r="B26" s="77"/>
      <c r="C26" s="49"/>
      <c r="D26" s="53"/>
      <c r="E26" s="55"/>
      <c r="F26" s="10">
        <f t="shared" ref="F26:F31" si="2">E26*0.04</f>
        <v>0</v>
      </c>
      <c r="G26" s="55"/>
      <c r="H26" s="10" t="b">
        <f t="shared" ref="H26:H32" si="3">AND(G26&gt;F26,G26&gt;=0.5)</f>
        <v>0</v>
      </c>
      <c r="I26" s="8"/>
    </row>
    <row r="27" spans="1:9" ht="15" customHeight="1">
      <c r="A27" s="6"/>
      <c r="B27" s="77"/>
      <c r="C27" s="49"/>
      <c r="D27" s="53"/>
      <c r="E27" s="55"/>
      <c r="F27" s="10">
        <f t="shared" si="2"/>
        <v>0</v>
      </c>
      <c r="G27" s="55"/>
      <c r="H27" s="10" t="b">
        <f t="shared" si="3"/>
        <v>0</v>
      </c>
      <c r="I27" s="8"/>
    </row>
    <row r="28" spans="1:9" ht="15" customHeight="1">
      <c r="A28" s="6"/>
      <c r="B28" s="77"/>
      <c r="C28" s="49"/>
      <c r="D28" s="53"/>
      <c r="E28" s="55"/>
      <c r="F28" s="10">
        <f t="shared" si="2"/>
        <v>0</v>
      </c>
      <c r="G28" s="55"/>
      <c r="H28" s="10" t="b">
        <f t="shared" si="3"/>
        <v>0</v>
      </c>
      <c r="I28" s="8"/>
    </row>
    <row r="29" spans="1:9" ht="15" customHeight="1">
      <c r="A29" s="6"/>
      <c r="B29" s="77"/>
      <c r="C29" s="49"/>
      <c r="D29" s="53"/>
      <c r="E29" s="55"/>
      <c r="F29" s="10">
        <f t="shared" si="2"/>
        <v>0</v>
      </c>
      <c r="G29" s="55"/>
      <c r="H29" s="10" t="b">
        <f t="shared" si="3"/>
        <v>0</v>
      </c>
      <c r="I29" s="8"/>
    </row>
    <row r="30" spans="1:9" ht="15" customHeight="1">
      <c r="A30" s="6"/>
      <c r="B30" s="77"/>
      <c r="C30" s="49"/>
      <c r="D30" s="53"/>
      <c r="E30" s="55"/>
      <c r="F30" s="10">
        <f t="shared" si="2"/>
        <v>0</v>
      </c>
      <c r="G30" s="55"/>
      <c r="H30" s="10" t="b">
        <f t="shared" si="3"/>
        <v>0</v>
      </c>
      <c r="I30" s="8"/>
    </row>
    <row r="31" spans="1:9" ht="15" customHeight="1">
      <c r="A31" s="6"/>
      <c r="B31" s="77"/>
      <c r="C31" s="49"/>
      <c r="D31" s="53"/>
      <c r="E31" s="55"/>
      <c r="F31" s="10">
        <f t="shared" si="2"/>
        <v>0</v>
      </c>
      <c r="G31" s="55"/>
      <c r="H31" s="10" t="b">
        <f t="shared" si="3"/>
        <v>0</v>
      </c>
      <c r="I31" s="8"/>
    </row>
    <row r="32" spans="1:9" ht="15" customHeight="1">
      <c r="A32" s="6"/>
      <c r="B32" s="78"/>
      <c r="C32" s="49"/>
      <c r="D32" s="53"/>
      <c r="E32" s="55"/>
      <c r="F32" s="10">
        <f>E32*0.04</f>
        <v>0</v>
      </c>
      <c r="G32" s="55"/>
      <c r="H32" s="10" t="b">
        <f t="shared" si="3"/>
        <v>0</v>
      </c>
      <c r="I32" s="8"/>
    </row>
    <row r="33" spans="1:9" ht="30" customHeight="1">
      <c r="A33" s="6"/>
      <c r="B33" s="76"/>
      <c r="C33" s="86" t="s">
        <v>19</v>
      </c>
      <c r="D33" s="86"/>
      <c r="E33" s="86"/>
      <c r="F33" s="86"/>
      <c r="G33" s="86"/>
      <c r="H33" s="86"/>
      <c r="I33" s="8"/>
    </row>
    <row r="34" spans="1:9" ht="30" customHeight="1">
      <c r="A34" s="6"/>
      <c r="B34" s="77"/>
      <c r="C34" s="63" t="s">
        <v>20</v>
      </c>
      <c r="D34" s="98" t="s">
        <v>21</v>
      </c>
      <c r="E34" s="99"/>
      <c r="F34" s="98" t="s">
        <v>22</v>
      </c>
      <c r="G34" s="99"/>
      <c r="H34" s="37" t="s">
        <v>15</v>
      </c>
      <c r="I34" s="8"/>
    </row>
    <row r="35" spans="1:9" ht="30" customHeight="1">
      <c r="A35" s="6"/>
      <c r="B35" s="77"/>
      <c r="C35" s="13" t="s">
        <v>23</v>
      </c>
      <c r="D35" s="107" t="s">
        <v>24</v>
      </c>
      <c r="E35" s="108"/>
      <c r="F35" s="109" t="s">
        <v>25</v>
      </c>
      <c r="G35" s="110"/>
      <c r="H35" s="12" t="str">
        <f>IF(F35=Hoja1!$B$3,"VERDADERO","FALSO")</f>
        <v>VERDADERO</v>
      </c>
      <c r="I35" s="8"/>
    </row>
    <row r="36" spans="1:9" ht="30" customHeight="1">
      <c r="A36" s="6"/>
      <c r="B36" s="77"/>
      <c r="C36" s="14" t="s">
        <v>26</v>
      </c>
      <c r="D36" s="107" t="s">
        <v>27</v>
      </c>
      <c r="E36" s="108"/>
      <c r="F36" s="109" t="s">
        <v>25</v>
      </c>
      <c r="G36" s="110"/>
      <c r="H36" s="12" t="str">
        <f>IF(F36=Hoja1!$B$3,"VERDADERO","FALSO")</f>
        <v>VERDADERO</v>
      </c>
      <c r="I36" s="8"/>
    </row>
    <row r="37" spans="1:9" ht="30" customHeight="1">
      <c r="A37" s="6"/>
      <c r="B37" s="77"/>
      <c r="C37" s="14" t="s">
        <v>28</v>
      </c>
      <c r="D37" s="107" t="s">
        <v>29</v>
      </c>
      <c r="E37" s="108"/>
      <c r="F37" s="109" t="s">
        <v>30</v>
      </c>
      <c r="G37" s="110"/>
      <c r="H37" s="12" t="str">
        <f>IF(F37=Hoja1!$B$3,"VERDADERO","FALSO")</f>
        <v>FALSO</v>
      </c>
      <c r="I37" s="8"/>
    </row>
    <row r="38" spans="1:9" ht="30" customHeight="1">
      <c r="A38" s="6"/>
      <c r="B38" s="78"/>
      <c r="C38" s="14" t="s">
        <v>31</v>
      </c>
      <c r="D38" s="107" t="s">
        <v>32</v>
      </c>
      <c r="E38" s="108"/>
      <c r="F38" s="109" t="s">
        <v>30</v>
      </c>
      <c r="G38" s="110"/>
      <c r="H38" s="12" t="str">
        <f>IF(F38=Hoja1!$B$3,"VERDADERO","FALSO")</f>
        <v>FALSO</v>
      </c>
      <c r="I38" s="8"/>
    </row>
    <row r="39" spans="1:9" ht="14.45" customHeight="1">
      <c r="A39" s="6"/>
      <c r="B39" s="7"/>
      <c r="C39" s="7"/>
      <c r="D39" s="7"/>
      <c r="E39" s="7"/>
      <c r="F39" s="7"/>
      <c r="G39" s="7"/>
      <c r="H39" s="7"/>
      <c r="I39" s="7"/>
    </row>
    <row r="40" spans="1:9">
      <c r="A40" s="6"/>
      <c r="B40" s="35" t="s">
        <v>33</v>
      </c>
      <c r="C40" s="33" t="s">
        <v>34</v>
      </c>
      <c r="D40" s="34"/>
      <c r="E40" s="34"/>
      <c r="F40" s="34"/>
      <c r="G40" s="34"/>
      <c r="H40" s="36"/>
      <c r="I40" s="7"/>
    </row>
    <row r="41" spans="1:9" ht="30" customHeight="1">
      <c r="A41" s="6"/>
      <c r="B41" s="76"/>
      <c r="C41" s="97" t="s">
        <v>35</v>
      </c>
      <c r="D41" s="97"/>
      <c r="E41" s="97"/>
      <c r="F41" s="97"/>
      <c r="G41" s="97"/>
      <c r="H41" s="97"/>
      <c r="I41" s="17"/>
    </row>
    <row r="42" spans="1:9" ht="30" customHeight="1">
      <c r="A42" s="6"/>
      <c r="B42" s="77"/>
      <c r="C42" s="62" t="s">
        <v>36</v>
      </c>
      <c r="D42" s="37" t="s">
        <v>37</v>
      </c>
      <c r="E42" s="37" t="s">
        <v>38</v>
      </c>
      <c r="F42" s="98" t="s">
        <v>39</v>
      </c>
      <c r="G42" s="99"/>
      <c r="H42" s="37" t="s">
        <v>15</v>
      </c>
      <c r="I42" s="17"/>
    </row>
    <row r="43" spans="1:9" ht="15" customHeight="1">
      <c r="A43" s="6"/>
      <c r="B43" s="77"/>
      <c r="C43" s="64" t="s">
        <v>40</v>
      </c>
      <c r="D43" s="55" t="s">
        <v>41</v>
      </c>
      <c r="E43" s="55" t="s">
        <v>42</v>
      </c>
      <c r="F43" s="105" t="s">
        <v>43</v>
      </c>
      <c r="G43" s="106"/>
      <c r="H43" s="10" t="b">
        <f>OR(F43=Hoja1!$A$3,F43=Hoja1!$A$4)</f>
        <v>1</v>
      </c>
      <c r="I43" s="8"/>
    </row>
    <row r="44" spans="1:9" ht="15" customHeight="1">
      <c r="A44" s="6"/>
      <c r="B44" s="77"/>
      <c r="C44" s="64" t="s">
        <v>44</v>
      </c>
      <c r="D44" s="55" t="s">
        <v>45</v>
      </c>
      <c r="E44" s="55" t="s">
        <v>46</v>
      </c>
      <c r="F44" s="105" t="s">
        <v>47</v>
      </c>
      <c r="G44" s="106"/>
      <c r="H44" s="10" t="b">
        <f>OR(F44=Hoja1!$A$3,F44=Hoja1!$A$4)</f>
        <v>1</v>
      </c>
      <c r="I44" s="8"/>
    </row>
    <row r="45" spans="1:9" ht="15" customHeight="1">
      <c r="A45" s="6"/>
      <c r="B45" s="77"/>
      <c r="C45" s="64"/>
      <c r="D45" s="55"/>
      <c r="E45" s="55"/>
      <c r="F45" s="105" t="s">
        <v>30</v>
      </c>
      <c r="G45" s="106"/>
      <c r="H45" s="10" t="b">
        <f>OR(F45=Hoja1!$A$3,F45=Hoja1!$A$4)</f>
        <v>0</v>
      </c>
      <c r="I45" s="8"/>
    </row>
    <row r="46" spans="1:9" ht="15" customHeight="1">
      <c r="A46" s="6"/>
      <c r="B46" s="77"/>
      <c r="C46" s="64"/>
      <c r="D46" s="55"/>
      <c r="E46" s="55"/>
      <c r="F46" s="105" t="s">
        <v>30</v>
      </c>
      <c r="G46" s="106"/>
      <c r="H46" s="10" t="b">
        <f>OR(F46=Hoja1!$A$3,F46=Hoja1!$A$4)</f>
        <v>0</v>
      </c>
      <c r="I46" s="8"/>
    </row>
    <row r="47" spans="1:9" ht="15" customHeight="1">
      <c r="A47" s="6"/>
      <c r="B47" s="77"/>
      <c r="C47" s="64"/>
      <c r="D47" s="55"/>
      <c r="E47" s="55"/>
      <c r="F47" s="105" t="s">
        <v>30</v>
      </c>
      <c r="G47" s="106"/>
      <c r="H47" s="10" t="b">
        <f>OR(F47=Hoja1!$A$3,F47=Hoja1!$A$4)</f>
        <v>0</v>
      </c>
      <c r="I47" s="8"/>
    </row>
    <row r="48" spans="1:9" ht="15" customHeight="1">
      <c r="A48" s="6"/>
      <c r="B48" s="78"/>
      <c r="C48" s="64"/>
      <c r="D48" s="55"/>
      <c r="E48" s="55"/>
      <c r="F48" s="105" t="s">
        <v>30</v>
      </c>
      <c r="G48" s="106"/>
      <c r="H48" s="10" t="b">
        <f>OR(F48=Hoja1!$A$3,F48=Hoja1!$A$4)</f>
        <v>0</v>
      </c>
      <c r="I48" s="8"/>
    </row>
    <row r="49" spans="1:9" ht="30" customHeight="1">
      <c r="A49" s="6"/>
      <c r="B49" s="89"/>
      <c r="C49" s="86" t="s">
        <v>48</v>
      </c>
      <c r="D49" s="86"/>
      <c r="E49" s="86"/>
      <c r="F49" s="86"/>
      <c r="G49" s="86"/>
      <c r="H49" s="86"/>
      <c r="I49" s="8"/>
    </row>
    <row r="50" spans="1:9" ht="30" customHeight="1">
      <c r="A50" s="6"/>
      <c r="B50" s="89"/>
      <c r="C50" s="41" t="s">
        <v>10</v>
      </c>
      <c r="D50" s="37" t="s">
        <v>49</v>
      </c>
      <c r="E50" s="37" t="s">
        <v>50</v>
      </c>
      <c r="F50" s="98" t="s">
        <v>51</v>
      </c>
      <c r="G50" s="99"/>
      <c r="H50" s="37" t="s">
        <v>15</v>
      </c>
      <c r="I50" s="17"/>
    </row>
    <row r="51" spans="1:9" ht="15" customHeight="1">
      <c r="A51" s="6"/>
      <c r="B51" s="89"/>
      <c r="C51" s="49" t="s">
        <v>16</v>
      </c>
      <c r="D51" s="53" t="s">
        <v>17</v>
      </c>
      <c r="E51" s="55" t="s">
        <v>52</v>
      </c>
      <c r="F51" s="105" t="s">
        <v>53</v>
      </c>
      <c r="G51" s="106"/>
      <c r="H51" s="10" t="b">
        <f>OR(F51=Hoja1!$C$4,F51=Hoja1!$C$5)</f>
        <v>1</v>
      </c>
      <c r="I51" s="8"/>
    </row>
    <row r="52" spans="1:9" ht="15" customHeight="1">
      <c r="A52" s="6"/>
      <c r="B52" s="89"/>
      <c r="C52" s="49" t="s">
        <v>16</v>
      </c>
      <c r="D52" s="53" t="s">
        <v>18</v>
      </c>
      <c r="E52" s="55" t="s">
        <v>54</v>
      </c>
      <c r="F52" s="105" t="s">
        <v>55</v>
      </c>
      <c r="G52" s="106"/>
      <c r="H52" s="10" t="b">
        <f>OR(F52=Hoja1!$C$4,F52=Hoja1!$C$5)</f>
        <v>1</v>
      </c>
      <c r="I52" s="8"/>
    </row>
    <row r="53" spans="1:9" ht="15" customHeight="1">
      <c r="A53" s="6"/>
      <c r="B53" s="89"/>
      <c r="C53" s="64"/>
      <c r="D53" s="55"/>
      <c r="E53" s="55"/>
      <c r="F53" s="105" t="s">
        <v>30</v>
      </c>
      <c r="G53" s="106"/>
      <c r="H53" s="10" t="b">
        <f>OR(F53=Hoja1!$C$4,F53=Hoja1!$C$5)</f>
        <v>0</v>
      </c>
      <c r="I53" s="8"/>
    </row>
    <row r="54" spans="1:9" ht="15" customHeight="1">
      <c r="A54" s="6"/>
      <c r="B54" s="89"/>
      <c r="C54" s="64"/>
      <c r="D54" s="55"/>
      <c r="E54" s="55"/>
      <c r="F54" s="105" t="s">
        <v>30</v>
      </c>
      <c r="G54" s="106"/>
      <c r="H54" s="10" t="b">
        <f>OR(F54=Hoja1!$C$4,F54=Hoja1!$C$5)</f>
        <v>0</v>
      </c>
      <c r="I54" s="8"/>
    </row>
    <row r="55" spans="1:9" ht="15" customHeight="1">
      <c r="A55" s="6"/>
      <c r="B55" s="89"/>
      <c r="C55" s="64"/>
      <c r="D55" s="55"/>
      <c r="E55" s="55"/>
      <c r="F55" s="105" t="s">
        <v>30</v>
      </c>
      <c r="G55" s="106"/>
      <c r="H55" s="10" t="b">
        <f>OR(F55=Hoja1!$C$4,F55=Hoja1!$C$5)</f>
        <v>0</v>
      </c>
      <c r="I55" s="8"/>
    </row>
    <row r="56" spans="1:9" ht="15" customHeight="1">
      <c r="A56" s="6"/>
      <c r="B56" s="89"/>
      <c r="C56" s="64"/>
      <c r="D56" s="55"/>
      <c r="E56" s="55"/>
      <c r="F56" s="105" t="s">
        <v>30</v>
      </c>
      <c r="G56" s="106"/>
      <c r="H56" s="10" t="b">
        <f>OR(F56=Hoja1!$C$4,F56=Hoja1!$C$5)</f>
        <v>0</v>
      </c>
      <c r="I56" s="8"/>
    </row>
    <row r="57" spans="1:9" ht="15" customHeight="1">
      <c r="A57" s="6"/>
      <c r="B57" s="89"/>
      <c r="C57" s="53"/>
      <c r="D57" s="55"/>
      <c r="E57" s="55"/>
      <c r="F57" s="105" t="s">
        <v>30</v>
      </c>
      <c r="G57" s="106"/>
      <c r="H57" s="10" t="b">
        <f>OR(F57=Hoja1!$C$4,F57=Hoja1!$C$5)</f>
        <v>0</v>
      </c>
      <c r="I57" s="8"/>
    </row>
    <row r="58" spans="1:9" ht="15" customHeight="1">
      <c r="A58" s="6"/>
      <c r="B58" s="89"/>
      <c r="C58" s="53"/>
      <c r="D58" s="55"/>
      <c r="E58" s="55"/>
      <c r="F58" s="105" t="s">
        <v>30</v>
      </c>
      <c r="G58" s="106"/>
      <c r="H58" s="10" t="b">
        <f>OR(F58=Hoja1!$C$4,F58=Hoja1!$C$5)</f>
        <v>0</v>
      </c>
      <c r="I58" s="8"/>
    </row>
    <row r="59" spans="1:9" ht="15" customHeight="1">
      <c r="A59" s="6"/>
      <c r="B59" s="89"/>
      <c r="C59" s="53"/>
      <c r="D59" s="55"/>
      <c r="E59" s="55"/>
      <c r="F59" s="105" t="s">
        <v>30</v>
      </c>
      <c r="G59" s="106"/>
      <c r="H59" s="10" t="b">
        <f>OR(F59=Hoja1!$C$4,F59=Hoja1!$C$5)</f>
        <v>0</v>
      </c>
      <c r="I59" s="8"/>
    </row>
    <row r="60" spans="1:9" ht="15" customHeight="1">
      <c r="A60" s="6"/>
      <c r="B60" s="89"/>
      <c r="C60" s="53"/>
      <c r="D60" s="55"/>
      <c r="E60" s="55"/>
      <c r="F60" s="105" t="s">
        <v>30</v>
      </c>
      <c r="G60" s="106"/>
      <c r="H60" s="10" t="b">
        <f>OR(F60=Hoja1!$C$4,F60=Hoja1!$C$5)</f>
        <v>0</v>
      </c>
      <c r="I60" s="8"/>
    </row>
    <row r="61" spans="1:9" ht="15" customHeight="1">
      <c r="A61" s="6"/>
      <c r="B61" s="89"/>
      <c r="C61" s="53"/>
      <c r="D61" s="55"/>
      <c r="E61" s="55"/>
      <c r="F61" s="105" t="s">
        <v>30</v>
      </c>
      <c r="G61" s="106"/>
      <c r="H61" s="10" t="b">
        <f>OR(F61=Hoja1!$C$4,F61=Hoja1!$C$5)</f>
        <v>0</v>
      </c>
      <c r="I61" s="8"/>
    </row>
    <row r="62" spans="1:9" ht="15" customHeight="1">
      <c r="A62" s="6"/>
      <c r="B62" s="89"/>
      <c r="C62" s="53"/>
      <c r="D62" s="55"/>
      <c r="E62" s="55"/>
      <c r="F62" s="105" t="s">
        <v>30</v>
      </c>
      <c r="G62" s="106"/>
      <c r="H62" s="10" t="b">
        <f>OR(F62=Hoja1!$C$4,F62=Hoja1!$C$5)</f>
        <v>0</v>
      </c>
      <c r="I62" s="8"/>
    </row>
    <row r="63" spans="1:9" ht="15" customHeight="1">
      <c r="A63" s="6"/>
      <c r="B63" s="89"/>
      <c r="C63" s="53"/>
      <c r="D63" s="55"/>
      <c r="E63" s="55"/>
      <c r="F63" s="105" t="s">
        <v>30</v>
      </c>
      <c r="G63" s="106"/>
      <c r="H63" s="10" t="b">
        <f>OR(F63=Hoja1!$C$4,F63=Hoja1!$C$5)</f>
        <v>0</v>
      </c>
      <c r="I63" s="8"/>
    </row>
    <row r="64" spans="1:9" ht="15" customHeight="1">
      <c r="A64" s="6"/>
      <c r="B64" s="89"/>
      <c r="C64" s="53"/>
      <c r="D64" s="55"/>
      <c r="E64" s="55"/>
      <c r="F64" s="105" t="s">
        <v>30</v>
      </c>
      <c r="G64" s="106"/>
      <c r="H64" s="10" t="b">
        <f>OR(F64=Hoja1!$C$4,F64=Hoja1!$C$5)</f>
        <v>0</v>
      </c>
      <c r="I64" s="8"/>
    </row>
    <row r="65" spans="1:9" ht="15" customHeight="1">
      <c r="A65" s="6"/>
      <c r="B65" s="89"/>
      <c r="C65" s="53"/>
      <c r="D65" s="55"/>
      <c r="E65" s="55"/>
      <c r="F65" s="105" t="s">
        <v>30</v>
      </c>
      <c r="G65" s="106"/>
      <c r="H65" s="10" t="b">
        <f>OR(F65=Hoja1!$C$4,F65=Hoja1!$C$5)</f>
        <v>0</v>
      </c>
      <c r="I65" s="8"/>
    </row>
    <row r="66" spans="1:9" ht="15" customHeight="1">
      <c r="A66" s="6"/>
      <c r="B66" s="89"/>
      <c r="C66" s="53"/>
      <c r="D66" s="55"/>
      <c r="E66" s="55"/>
      <c r="F66" s="105" t="s">
        <v>30</v>
      </c>
      <c r="G66" s="106"/>
      <c r="H66" s="10" t="b">
        <f>OR(F66=Hoja1!$C$4,F66=Hoja1!$C$5)</f>
        <v>0</v>
      </c>
      <c r="I66" s="8"/>
    </row>
    <row r="67" spans="1:9" ht="15" customHeight="1">
      <c r="A67" s="6"/>
      <c r="B67" s="89"/>
      <c r="C67" s="53"/>
      <c r="D67" s="55"/>
      <c r="E67" s="55"/>
      <c r="F67" s="105" t="s">
        <v>30</v>
      </c>
      <c r="G67" s="106"/>
      <c r="H67" s="10" t="b">
        <f>OR(F67=Hoja1!$C$4,F67=Hoja1!$C$5)</f>
        <v>0</v>
      </c>
      <c r="I67" s="8"/>
    </row>
    <row r="68" spans="1:9" ht="15" customHeight="1">
      <c r="A68" s="6"/>
      <c r="B68" s="89"/>
      <c r="C68" s="53"/>
      <c r="D68" s="55"/>
      <c r="E68" s="55"/>
      <c r="F68" s="105" t="s">
        <v>30</v>
      </c>
      <c r="G68" s="106"/>
      <c r="H68" s="10" t="b">
        <f>OR(F68=Hoja1!$C$4,F68=Hoja1!$C$5)</f>
        <v>0</v>
      </c>
      <c r="I68" s="8"/>
    </row>
    <row r="69" spans="1:9" ht="15" customHeight="1">
      <c r="A69" s="6"/>
      <c r="B69" s="89"/>
      <c r="C69" s="53"/>
      <c r="D69" s="55"/>
      <c r="E69" s="55"/>
      <c r="F69" s="105" t="s">
        <v>30</v>
      </c>
      <c r="G69" s="106"/>
      <c r="H69" s="10" t="b">
        <f>OR(F69=Hoja1!$C$4,F69=Hoja1!$C$5)</f>
        <v>0</v>
      </c>
      <c r="I69" s="8"/>
    </row>
    <row r="70" spans="1:9" ht="15" customHeight="1">
      <c r="A70" s="6"/>
      <c r="B70" s="89"/>
      <c r="C70" s="53"/>
      <c r="D70" s="55"/>
      <c r="E70" s="55"/>
      <c r="F70" s="105" t="s">
        <v>30</v>
      </c>
      <c r="G70" s="106"/>
      <c r="H70" s="10" t="b">
        <f>OR(F70=Hoja1!$C$4,F70=Hoja1!$C$5)</f>
        <v>0</v>
      </c>
      <c r="I70" s="8"/>
    </row>
    <row r="71" spans="1:9" ht="40.15" customHeight="1">
      <c r="A71" s="6"/>
      <c r="B71" s="76"/>
      <c r="C71" s="97" t="s">
        <v>56</v>
      </c>
      <c r="D71" s="97"/>
      <c r="E71" s="97"/>
      <c r="F71" s="97"/>
      <c r="G71" s="97"/>
      <c r="H71" s="97"/>
      <c r="I71" s="17"/>
    </row>
    <row r="72" spans="1:9" ht="30" customHeight="1">
      <c r="A72" s="6"/>
      <c r="B72" s="77"/>
      <c r="C72" s="41" t="s">
        <v>10</v>
      </c>
      <c r="D72" s="37" t="s">
        <v>57</v>
      </c>
      <c r="E72" s="37" t="s">
        <v>58</v>
      </c>
      <c r="F72" s="37" t="s">
        <v>59</v>
      </c>
      <c r="G72" s="37" t="s">
        <v>60</v>
      </c>
      <c r="H72" s="37" t="s">
        <v>15</v>
      </c>
      <c r="I72" s="17"/>
    </row>
    <row r="73" spans="1:9" ht="15" customHeight="1">
      <c r="A73" s="6"/>
      <c r="B73" s="77"/>
      <c r="C73" s="49" t="s">
        <v>16</v>
      </c>
      <c r="D73" s="53" t="s">
        <v>61</v>
      </c>
      <c r="E73" s="72" t="s">
        <v>62</v>
      </c>
      <c r="F73" s="47" t="s">
        <v>63</v>
      </c>
      <c r="G73" s="71" t="str">
        <f>VLOOKUP(E73,Hoja1!$D$2:$E$10,2,0)</f>
        <v>Alero horizontal</v>
      </c>
      <c r="H73" s="18" t="b">
        <f>IF(F73=G73,TRUE,FALSE)</f>
        <v>1</v>
      </c>
      <c r="I73" s="20" t="b">
        <f>IF(OR(F73=Hoja1!$D$3,F73=Hoja1!$D$5),"1",IF(F73=Hoja1!$D$6,"3",IF(OR(F73=Hoja1!$D$4,F73=Hoja1!$D$7),"2")))</f>
        <v>0</v>
      </c>
    </row>
    <row r="74" spans="1:9" ht="15" customHeight="1">
      <c r="A74" s="6"/>
      <c r="B74" s="77"/>
      <c r="C74" s="49" t="s">
        <v>16</v>
      </c>
      <c r="D74" s="53" t="s">
        <v>64</v>
      </c>
      <c r="E74" s="72" t="s">
        <v>65</v>
      </c>
      <c r="F74" s="47" t="s">
        <v>66</v>
      </c>
      <c r="G74" s="71" t="str">
        <f>VLOOKUP(E74,Hoja1!$D$2:$E$10,2,0)</f>
        <v>Quiebra-vista</v>
      </c>
      <c r="H74" s="18" t="b">
        <f t="shared" ref="H74:H92" si="4">IF(F74=G74,TRUE,FALSE)</f>
        <v>1</v>
      </c>
      <c r="I74" s="20" t="b">
        <f>IF(OR(F74=Hoja1!$D$3,F74=Hoja1!$D$5),"1",IF(F74=Hoja1!$D$6,"3",IF(OR(F74=Hoja1!$D$4,F74=Hoja1!$D$7),"2")))</f>
        <v>0</v>
      </c>
    </row>
    <row r="75" spans="1:9" ht="15" customHeight="1">
      <c r="A75" s="6"/>
      <c r="B75" s="77"/>
      <c r="C75" s="64"/>
      <c r="D75" s="55"/>
      <c r="E75" s="72" t="s">
        <v>67</v>
      </c>
      <c r="F75" s="47" t="s">
        <v>63</v>
      </c>
      <c r="G75" s="71" t="str">
        <f>VLOOKUP(E75,Hoja1!$D$2:$E$10,2,0)</f>
        <v>Alero horizontal</v>
      </c>
      <c r="H75" s="18" t="b">
        <f t="shared" si="4"/>
        <v>1</v>
      </c>
      <c r="I75" s="19"/>
    </row>
    <row r="76" spans="1:9" ht="15" customHeight="1">
      <c r="A76" s="6"/>
      <c r="B76" s="77"/>
      <c r="C76" s="64"/>
      <c r="D76" s="55"/>
      <c r="E76" s="72" t="s">
        <v>68</v>
      </c>
      <c r="F76" s="47" t="s">
        <v>69</v>
      </c>
      <c r="G76" s="71" t="str">
        <f>VLOOKUP(E76,Hoja1!$D$2:$E$10,2,0)</f>
        <v>Alero horizontal y vertical</v>
      </c>
      <c r="H76" s="18" t="b">
        <f t="shared" si="4"/>
        <v>1</v>
      </c>
      <c r="I76" s="19"/>
    </row>
    <row r="77" spans="1:9" ht="15" customHeight="1">
      <c r="A77" s="6"/>
      <c r="B77" s="77"/>
      <c r="C77" s="64"/>
      <c r="D77" s="55"/>
      <c r="E77" s="72" t="s">
        <v>70</v>
      </c>
      <c r="F77" s="47" t="s">
        <v>66</v>
      </c>
      <c r="G77" s="71" t="str">
        <f>VLOOKUP(E77,Hoja1!$D$2:$E$10,2,0)</f>
        <v>Quiebra-vista</v>
      </c>
      <c r="H77" s="18" t="b">
        <f t="shared" si="4"/>
        <v>1</v>
      </c>
      <c r="I77" s="19"/>
    </row>
    <row r="78" spans="1:9" ht="15" customHeight="1">
      <c r="A78" s="6"/>
      <c r="B78" s="77"/>
      <c r="C78" s="64"/>
      <c r="D78" s="55"/>
      <c r="E78" s="72" t="s">
        <v>30</v>
      </c>
      <c r="F78" s="47" t="s">
        <v>30</v>
      </c>
      <c r="G78" s="71">
        <f>VLOOKUP(E78,Hoja1!$D$2:$E$10,2,0)</f>
        <v>0</v>
      </c>
      <c r="H78" s="18" t="b">
        <f t="shared" si="4"/>
        <v>0</v>
      </c>
      <c r="I78" s="19"/>
    </row>
    <row r="79" spans="1:9" ht="15" customHeight="1">
      <c r="A79" s="6"/>
      <c r="B79" s="77"/>
      <c r="C79" s="64"/>
      <c r="D79" s="55"/>
      <c r="E79" s="72" t="s">
        <v>30</v>
      </c>
      <c r="F79" s="47" t="s">
        <v>30</v>
      </c>
      <c r="G79" s="71">
        <f>VLOOKUP(E79,Hoja1!$D$2:$E$10,2,0)</f>
        <v>0</v>
      </c>
      <c r="H79" s="18" t="b">
        <f t="shared" si="4"/>
        <v>0</v>
      </c>
      <c r="I79" s="19"/>
    </row>
    <row r="80" spans="1:9" ht="15" customHeight="1">
      <c r="A80" s="6"/>
      <c r="B80" s="77"/>
      <c r="C80" s="64"/>
      <c r="D80" s="55"/>
      <c r="E80" s="72" t="s">
        <v>30</v>
      </c>
      <c r="F80" s="47" t="s">
        <v>30</v>
      </c>
      <c r="G80" s="71">
        <f>VLOOKUP(E80,Hoja1!$D$2:$E$10,2,0)</f>
        <v>0</v>
      </c>
      <c r="H80" s="18" t="b">
        <f t="shared" si="4"/>
        <v>0</v>
      </c>
      <c r="I80" s="19"/>
    </row>
    <row r="81" spans="1:9" ht="15" customHeight="1">
      <c r="A81" s="6"/>
      <c r="B81" s="77"/>
      <c r="C81" s="64"/>
      <c r="D81" s="55"/>
      <c r="E81" s="72" t="s">
        <v>30</v>
      </c>
      <c r="F81" s="47" t="s">
        <v>30</v>
      </c>
      <c r="G81" s="71">
        <f>VLOOKUP(E81,Hoja1!$D$2:$E$10,2,0)</f>
        <v>0</v>
      </c>
      <c r="H81" s="18" t="b">
        <f t="shared" si="4"/>
        <v>0</v>
      </c>
      <c r="I81" s="19"/>
    </row>
    <row r="82" spans="1:9" ht="15" customHeight="1">
      <c r="A82" s="6"/>
      <c r="B82" s="77"/>
      <c r="C82" s="64"/>
      <c r="D82" s="55"/>
      <c r="E82" s="72" t="s">
        <v>30</v>
      </c>
      <c r="F82" s="47" t="s">
        <v>30</v>
      </c>
      <c r="G82" s="71">
        <f>VLOOKUP(E82,Hoja1!$D$2:$E$10,2,0)</f>
        <v>0</v>
      </c>
      <c r="H82" s="18" t="b">
        <f t="shared" si="4"/>
        <v>0</v>
      </c>
      <c r="I82" s="19"/>
    </row>
    <row r="83" spans="1:9" ht="15" customHeight="1">
      <c r="A83" s="6"/>
      <c r="B83" s="77"/>
      <c r="C83" s="64"/>
      <c r="D83" s="55"/>
      <c r="E83" s="72" t="s">
        <v>30</v>
      </c>
      <c r="F83" s="47" t="s">
        <v>30</v>
      </c>
      <c r="G83" s="71">
        <f>VLOOKUP(E83,Hoja1!$D$2:$E$10,2,0)</f>
        <v>0</v>
      </c>
      <c r="H83" s="18" t="b">
        <f t="shared" si="4"/>
        <v>0</v>
      </c>
      <c r="I83" s="19"/>
    </row>
    <row r="84" spans="1:9" ht="15" customHeight="1">
      <c r="A84" s="6"/>
      <c r="B84" s="77"/>
      <c r="C84" s="64"/>
      <c r="D84" s="55"/>
      <c r="E84" s="72" t="s">
        <v>30</v>
      </c>
      <c r="F84" s="47" t="s">
        <v>30</v>
      </c>
      <c r="G84" s="71">
        <f>VLOOKUP(E84,Hoja1!$D$2:$E$10,2,0)</f>
        <v>0</v>
      </c>
      <c r="H84" s="18" t="b">
        <f t="shared" si="4"/>
        <v>0</v>
      </c>
      <c r="I84" s="19"/>
    </row>
    <row r="85" spans="1:9" ht="15" customHeight="1">
      <c r="A85" s="6"/>
      <c r="B85" s="77"/>
      <c r="C85" s="64"/>
      <c r="D85" s="55"/>
      <c r="E85" s="72" t="s">
        <v>30</v>
      </c>
      <c r="F85" s="47" t="s">
        <v>30</v>
      </c>
      <c r="G85" s="71">
        <f>VLOOKUP(E85,Hoja1!$D$2:$E$10,2,0)</f>
        <v>0</v>
      </c>
      <c r="H85" s="18" t="b">
        <f t="shared" si="4"/>
        <v>0</v>
      </c>
      <c r="I85" s="19"/>
    </row>
    <row r="86" spans="1:9" ht="15" customHeight="1">
      <c r="A86" s="6"/>
      <c r="B86" s="77"/>
      <c r="C86" s="64"/>
      <c r="D86" s="55"/>
      <c r="E86" s="72" t="s">
        <v>30</v>
      </c>
      <c r="F86" s="47" t="s">
        <v>30</v>
      </c>
      <c r="G86" s="71">
        <f>VLOOKUP(E86,Hoja1!$D$2:$E$10,2,0)</f>
        <v>0</v>
      </c>
      <c r="H86" s="18" t="b">
        <f t="shared" si="4"/>
        <v>0</v>
      </c>
      <c r="I86" s="19"/>
    </row>
    <row r="87" spans="1:9" ht="15" customHeight="1">
      <c r="A87" s="6"/>
      <c r="B87" s="77"/>
      <c r="C87" s="64"/>
      <c r="D87" s="55"/>
      <c r="E87" s="72" t="s">
        <v>30</v>
      </c>
      <c r="F87" s="47" t="s">
        <v>30</v>
      </c>
      <c r="G87" s="71">
        <f>VLOOKUP(E87,Hoja1!$D$2:$E$10,2,0)</f>
        <v>0</v>
      </c>
      <c r="H87" s="18" t="b">
        <f t="shared" si="4"/>
        <v>0</v>
      </c>
      <c r="I87" s="19"/>
    </row>
    <row r="88" spans="1:9" ht="15" customHeight="1">
      <c r="A88" s="6"/>
      <c r="B88" s="77"/>
      <c r="C88" s="64"/>
      <c r="D88" s="55"/>
      <c r="E88" s="72" t="s">
        <v>30</v>
      </c>
      <c r="F88" s="47" t="s">
        <v>30</v>
      </c>
      <c r="G88" s="71">
        <f>VLOOKUP(E88,Hoja1!$D$2:$E$10,2,0)</f>
        <v>0</v>
      </c>
      <c r="H88" s="18" t="b">
        <f t="shared" si="4"/>
        <v>0</v>
      </c>
      <c r="I88" s="19"/>
    </row>
    <row r="89" spans="1:9" ht="15" customHeight="1">
      <c r="A89" s="6"/>
      <c r="B89" s="77"/>
      <c r="C89" s="64"/>
      <c r="D89" s="55"/>
      <c r="E89" s="72" t="s">
        <v>30</v>
      </c>
      <c r="F89" s="47" t="s">
        <v>30</v>
      </c>
      <c r="G89" s="71">
        <f>VLOOKUP(E89,Hoja1!$D$2:$E$10,2,0)</f>
        <v>0</v>
      </c>
      <c r="H89" s="18" t="b">
        <f t="shared" si="4"/>
        <v>0</v>
      </c>
      <c r="I89" s="19"/>
    </row>
    <row r="90" spans="1:9" ht="15" customHeight="1">
      <c r="A90" s="6"/>
      <c r="B90" s="77"/>
      <c r="C90" s="64"/>
      <c r="D90" s="55"/>
      <c r="E90" s="72" t="s">
        <v>30</v>
      </c>
      <c r="F90" s="47" t="s">
        <v>30</v>
      </c>
      <c r="G90" s="71">
        <f>VLOOKUP(E90,Hoja1!$D$2:$E$10,2,0)</f>
        <v>0</v>
      </c>
      <c r="H90" s="18" t="b">
        <f t="shared" si="4"/>
        <v>0</v>
      </c>
      <c r="I90" s="19"/>
    </row>
    <row r="91" spans="1:9" ht="15" customHeight="1">
      <c r="A91" s="6"/>
      <c r="B91" s="77"/>
      <c r="C91" s="64"/>
      <c r="D91" s="55"/>
      <c r="E91" s="72" t="s">
        <v>30</v>
      </c>
      <c r="F91" s="47" t="s">
        <v>30</v>
      </c>
      <c r="G91" s="71">
        <f>VLOOKUP(E91,Hoja1!$D$2:$E$10,2,0)</f>
        <v>0</v>
      </c>
      <c r="H91" s="18" t="b">
        <f t="shared" si="4"/>
        <v>0</v>
      </c>
      <c r="I91" s="19"/>
    </row>
    <row r="92" spans="1:9" ht="15" customHeight="1">
      <c r="A92" s="6"/>
      <c r="B92" s="78"/>
      <c r="C92" s="64"/>
      <c r="D92" s="55"/>
      <c r="E92" s="72" t="s">
        <v>30</v>
      </c>
      <c r="F92" s="47" t="s">
        <v>30</v>
      </c>
      <c r="G92" s="71">
        <f>VLOOKUP(E92,Hoja1!$D$2:$E$10,2,0)</f>
        <v>0</v>
      </c>
      <c r="H92" s="18" t="b">
        <f t="shared" si="4"/>
        <v>0</v>
      </c>
      <c r="I92" s="19"/>
    </row>
    <row r="93" spans="1:9" ht="30" customHeight="1">
      <c r="A93" s="6"/>
      <c r="B93" s="76"/>
      <c r="C93" s="97" t="s">
        <v>71</v>
      </c>
      <c r="D93" s="97"/>
      <c r="E93" s="97"/>
      <c r="F93" s="97"/>
      <c r="G93" s="97"/>
      <c r="H93" s="97"/>
      <c r="I93" s="17"/>
    </row>
    <row r="94" spans="1:9" ht="40.15" customHeight="1">
      <c r="A94" s="6"/>
      <c r="B94" s="77"/>
      <c r="C94" s="57" t="s">
        <v>72</v>
      </c>
      <c r="D94" s="61" t="s">
        <v>73</v>
      </c>
      <c r="E94" s="61" t="s">
        <v>74</v>
      </c>
      <c r="F94" s="37" t="s">
        <v>75</v>
      </c>
      <c r="G94" s="37" t="s">
        <v>76</v>
      </c>
      <c r="H94" s="37" t="s">
        <v>15</v>
      </c>
      <c r="I94" s="17"/>
    </row>
    <row r="95" spans="1:9" ht="15" customHeight="1">
      <c r="A95" s="6"/>
      <c r="B95" s="77"/>
      <c r="C95" s="58" t="s">
        <v>77</v>
      </c>
      <c r="D95" s="55" t="s">
        <v>78</v>
      </c>
      <c r="E95" s="47">
        <v>51.8</v>
      </c>
      <c r="F95" s="59">
        <v>0.59</v>
      </c>
      <c r="G95" s="60" t="s">
        <v>79</v>
      </c>
      <c r="H95" s="10" t="b">
        <f>OR(G95=Hoja1!G3,G95=Hoja1!G4,G95=Hoja1!G5,G95=Hoja1!G6)</f>
        <v>1</v>
      </c>
      <c r="I95" s="8"/>
    </row>
    <row r="96" spans="1:9" ht="15" customHeight="1">
      <c r="A96" s="6"/>
      <c r="B96" s="77"/>
      <c r="C96" s="58" t="s">
        <v>16</v>
      </c>
      <c r="D96" s="55" t="s">
        <v>80</v>
      </c>
      <c r="E96" s="47">
        <v>51</v>
      </c>
      <c r="F96" s="59">
        <v>0.6</v>
      </c>
      <c r="G96" s="60" t="s">
        <v>79</v>
      </c>
      <c r="H96" s="10" t="b">
        <f>OR(G96=Hoja1!G4,G96=Hoja1!G5,G96=Hoja1!G6,G96=Hoja1!G7)</f>
        <v>1</v>
      </c>
      <c r="I96" s="8"/>
    </row>
    <row r="97" spans="1:9" ht="15" customHeight="1">
      <c r="A97" s="6"/>
      <c r="B97" s="77"/>
      <c r="C97" s="58"/>
      <c r="D97" s="55"/>
      <c r="E97" s="47"/>
      <c r="F97" s="59"/>
      <c r="G97" s="60" t="s">
        <v>30</v>
      </c>
      <c r="H97" s="10" t="b">
        <f>OR(G97=Hoja1!G5,G97=Hoja1!G6,G97=Hoja1!G7,G97=Hoja1!G8)</f>
        <v>0</v>
      </c>
      <c r="I97" s="8"/>
    </row>
    <row r="98" spans="1:9" ht="15" customHeight="1">
      <c r="A98" s="6"/>
      <c r="B98" s="77"/>
      <c r="C98" s="58"/>
      <c r="D98" s="55"/>
      <c r="E98" s="47"/>
      <c r="F98" s="59"/>
      <c r="G98" s="60" t="s">
        <v>30</v>
      </c>
      <c r="H98" s="10" t="b">
        <f>OR(G98=Hoja1!G6,G98=Hoja1!G7,G98=Hoja1!G8,G98=Hoja1!G9)</f>
        <v>0</v>
      </c>
      <c r="I98" s="8"/>
    </row>
    <row r="99" spans="1:9" ht="15" customHeight="1">
      <c r="A99" s="6"/>
      <c r="B99" s="77"/>
      <c r="C99" s="58"/>
      <c r="D99" s="55"/>
      <c r="E99" s="47"/>
      <c r="F99" s="59"/>
      <c r="G99" s="60" t="s">
        <v>30</v>
      </c>
      <c r="H99" s="10" t="b">
        <f>OR(G99=Hoja1!G7,G99=Hoja1!G8,G99=Hoja1!G9,G99=Hoja1!G10)</f>
        <v>0</v>
      </c>
      <c r="I99" s="8"/>
    </row>
    <row r="100" spans="1:9" ht="15" customHeight="1">
      <c r="A100" s="6"/>
      <c r="B100" s="78"/>
      <c r="C100" s="58"/>
      <c r="D100" s="55"/>
      <c r="E100" s="47"/>
      <c r="F100" s="59"/>
      <c r="G100" s="60" t="s">
        <v>30</v>
      </c>
      <c r="H100" s="10" t="b">
        <f>OR(G100=Hoja1!G8,G100=Hoja1!G9,G100=Hoja1!G10,G100=Hoja1!G11)</f>
        <v>0</v>
      </c>
      <c r="I100" s="8"/>
    </row>
    <row r="101" spans="1:9" ht="15" customHeight="1">
      <c r="A101" s="6"/>
      <c r="B101" s="6"/>
      <c r="C101" s="15"/>
      <c r="D101" s="16"/>
      <c r="E101" s="16"/>
      <c r="F101" s="16"/>
      <c r="G101" s="16"/>
      <c r="H101" s="16"/>
      <c r="I101" s="8"/>
    </row>
    <row r="102" spans="1:9">
      <c r="A102" s="6"/>
      <c r="B102" s="35" t="s">
        <v>81</v>
      </c>
      <c r="C102" s="33" t="s">
        <v>82</v>
      </c>
      <c r="D102" s="34"/>
      <c r="E102" s="34"/>
      <c r="F102" s="34"/>
      <c r="G102" s="34"/>
      <c r="H102" s="36"/>
      <c r="I102" s="7"/>
    </row>
    <row r="103" spans="1:9" ht="30" customHeight="1">
      <c r="A103" s="6"/>
      <c r="B103" s="76"/>
      <c r="C103" s="97" t="s">
        <v>83</v>
      </c>
      <c r="D103" s="97"/>
      <c r="E103" s="97"/>
      <c r="F103" s="97"/>
      <c r="G103" s="97"/>
      <c r="H103" s="97"/>
      <c r="I103" s="17"/>
    </row>
    <row r="104" spans="1:9" ht="30" customHeight="1">
      <c r="A104" s="6"/>
      <c r="B104" s="77"/>
      <c r="C104" s="57" t="s">
        <v>84</v>
      </c>
      <c r="D104" s="37" t="s">
        <v>85</v>
      </c>
      <c r="E104" s="37" t="s">
        <v>86</v>
      </c>
      <c r="F104" s="37" t="s">
        <v>87</v>
      </c>
      <c r="G104" s="41" t="s">
        <v>88</v>
      </c>
      <c r="H104" s="37" t="s">
        <v>15</v>
      </c>
      <c r="I104" s="17"/>
    </row>
    <row r="105" spans="1:9" ht="30" customHeight="1">
      <c r="A105" s="6"/>
      <c r="B105" s="77"/>
      <c r="C105" s="23" t="s">
        <v>89</v>
      </c>
      <c r="D105" s="73" t="s">
        <v>90</v>
      </c>
      <c r="E105" s="73" t="s">
        <v>91</v>
      </c>
      <c r="F105" s="73" t="s">
        <v>92</v>
      </c>
      <c r="G105" s="56"/>
      <c r="H105" s="10" t="b">
        <f>AND(D105&gt;1,E105&gt;1,F105&gt;1)</f>
        <v>1</v>
      </c>
      <c r="I105" s="8"/>
    </row>
    <row r="106" spans="1:9" ht="30" customHeight="1">
      <c r="A106" s="6"/>
      <c r="B106" s="77"/>
      <c r="C106" s="23" t="s">
        <v>93</v>
      </c>
      <c r="D106" s="73" t="s">
        <v>94</v>
      </c>
      <c r="E106" s="73" t="s">
        <v>95</v>
      </c>
      <c r="F106" s="73" t="s">
        <v>96</v>
      </c>
      <c r="G106" s="56"/>
      <c r="H106" s="10" t="b">
        <f t="shared" ref="H106:H111" si="5">AND(D106&gt;1,E106&gt;1,F106&gt;1)</f>
        <v>1</v>
      </c>
      <c r="I106" s="8"/>
    </row>
    <row r="107" spans="1:9" ht="30" customHeight="1">
      <c r="A107" s="6"/>
      <c r="B107" s="77"/>
      <c r="C107" s="24" t="s">
        <v>97</v>
      </c>
      <c r="D107" s="56" t="s">
        <v>98</v>
      </c>
      <c r="E107" s="56" t="s">
        <v>99</v>
      </c>
      <c r="F107" s="56"/>
      <c r="G107" s="56"/>
      <c r="H107" s="10" t="b">
        <f>AND(D107&gt;1,E107&gt;1)</f>
        <v>1</v>
      </c>
      <c r="I107" s="8"/>
    </row>
    <row r="108" spans="1:9" ht="30" customHeight="1">
      <c r="A108" s="6"/>
      <c r="B108" s="77"/>
      <c r="C108" s="24" t="s">
        <v>100</v>
      </c>
      <c r="D108" s="56" t="s">
        <v>101</v>
      </c>
      <c r="E108" s="56" t="s">
        <v>102</v>
      </c>
      <c r="F108" s="56"/>
      <c r="G108" s="56"/>
      <c r="H108" s="10" t="b">
        <f t="shared" ref="H108:H110" si="6">AND(D108&gt;1,E108&gt;1)</f>
        <v>1</v>
      </c>
      <c r="I108" s="8"/>
    </row>
    <row r="109" spans="1:9" ht="30" customHeight="1">
      <c r="A109" s="6"/>
      <c r="B109" s="77"/>
      <c r="C109" s="23" t="s">
        <v>103</v>
      </c>
      <c r="D109" s="56" t="s">
        <v>104</v>
      </c>
      <c r="E109" s="56" t="s">
        <v>102</v>
      </c>
      <c r="F109" s="56"/>
      <c r="G109" s="56"/>
      <c r="H109" s="10" t="b">
        <f t="shared" si="6"/>
        <v>1</v>
      </c>
      <c r="I109" s="8"/>
    </row>
    <row r="110" spans="1:9" ht="30" customHeight="1">
      <c r="A110" s="6"/>
      <c r="B110" s="77"/>
      <c r="C110" s="23" t="s">
        <v>105</v>
      </c>
      <c r="D110" s="56" t="s">
        <v>106</v>
      </c>
      <c r="E110" s="56" t="s">
        <v>106</v>
      </c>
      <c r="F110" s="56"/>
      <c r="G110" s="56"/>
      <c r="H110" s="10" t="b">
        <f t="shared" si="6"/>
        <v>1</v>
      </c>
      <c r="I110" s="8"/>
    </row>
    <row r="111" spans="1:9" ht="30" customHeight="1">
      <c r="A111" s="6"/>
      <c r="B111" s="78"/>
      <c r="C111" s="23" t="s">
        <v>107</v>
      </c>
      <c r="D111" s="56" t="s">
        <v>108</v>
      </c>
      <c r="E111" s="56" t="s">
        <v>109</v>
      </c>
      <c r="F111" s="56" t="s">
        <v>110</v>
      </c>
      <c r="G111" s="56"/>
      <c r="H111" s="10" t="b">
        <f t="shared" si="5"/>
        <v>1</v>
      </c>
      <c r="I111" s="8"/>
    </row>
    <row r="112" spans="1:9" ht="15" customHeight="1">
      <c r="A112" s="6"/>
      <c r="B112" s="6"/>
      <c r="C112" s="15"/>
      <c r="D112" s="16"/>
      <c r="E112" s="16"/>
      <c r="F112" s="16"/>
      <c r="G112" s="16"/>
      <c r="H112" s="16"/>
      <c r="I112" s="8"/>
    </row>
    <row r="113" spans="1:9">
      <c r="A113" s="6"/>
      <c r="B113" s="35" t="s">
        <v>111</v>
      </c>
      <c r="C113" s="33" t="s">
        <v>112</v>
      </c>
      <c r="D113" s="34"/>
      <c r="E113" s="34"/>
      <c r="F113" s="34"/>
      <c r="G113" s="34"/>
      <c r="H113" s="36"/>
      <c r="I113" s="7"/>
    </row>
    <row r="114" spans="1:9" s="67" customFormat="1" ht="30" customHeight="1">
      <c r="A114" s="65"/>
      <c r="B114" s="76"/>
      <c r="C114" s="97" t="s">
        <v>113</v>
      </c>
      <c r="D114" s="97"/>
      <c r="E114" s="97"/>
      <c r="F114" s="97"/>
      <c r="G114" s="97"/>
      <c r="H114" s="97"/>
      <c r="I114" s="66"/>
    </row>
    <row r="115" spans="1:9" ht="40.15" customHeight="1">
      <c r="A115" s="6"/>
      <c r="B115" s="77"/>
      <c r="C115" s="41" t="s">
        <v>114</v>
      </c>
      <c r="D115" s="41" t="s">
        <v>10</v>
      </c>
      <c r="E115" s="37" t="s">
        <v>115</v>
      </c>
      <c r="F115" s="37" t="s">
        <v>116</v>
      </c>
      <c r="G115" s="37" t="s">
        <v>117</v>
      </c>
      <c r="H115" s="37" t="s">
        <v>15</v>
      </c>
      <c r="I115" s="8"/>
    </row>
    <row r="116" spans="1:9" ht="15" customHeight="1">
      <c r="A116" s="6"/>
      <c r="B116" s="77"/>
      <c r="C116" s="79" t="s">
        <v>118</v>
      </c>
      <c r="D116" s="53" t="s">
        <v>16</v>
      </c>
      <c r="E116" s="55">
        <v>4.8</v>
      </c>
      <c r="F116" s="18" t="s">
        <v>119</v>
      </c>
      <c r="G116" s="54" t="s">
        <v>120</v>
      </c>
      <c r="H116" s="10" t="b">
        <f>AND(E116&gt;0,E116&lt;=6)</f>
        <v>1</v>
      </c>
      <c r="I116" s="8"/>
    </row>
    <row r="117" spans="1:9" ht="15" customHeight="1">
      <c r="A117" s="6"/>
      <c r="B117" s="77"/>
      <c r="C117" s="80"/>
      <c r="D117" s="53" t="s">
        <v>79</v>
      </c>
      <c r="E117" s="55">
        <v>4.8</v>
      </c>
      <c r="F117" s="18" t="s">
        <v>119</v>
      </c>
      <c r="G117" s="54" t="s">
        <v>120</v>
      </c>
      <c r="H117" s="10" t="b">
        <f t="shared" ref="H117:H119" si="7">AND(E117&gt;0,E117&lt;=6)</f>
        <v>1</v>
      </c>
      <c r="I117" s="8"/>
    </row>
    <row r="118" spans="1:9" ht="15" customHeight="1">
      <c r="A118" s="6"/>
      <c r="B118" s="77"/>
      <c r="C118" s="80"/>
      <c r="D118" s="48"/>
      <c r="E118" s="55"/>
      <c r="F118" s="18" t="s">
        <v>119</v>
      </c>
      <c r="G118" s="54"/>
      <c r="H118" s="10" t="b">
        <f t="shared" si="7"/>
        <v>0</v>
      </c>
      <c r="I118" s="8"/>
    </row>
    <row r="119" spans="1:9" ht="15" customHeight="1">
      <c r="A119" s="6"/>
      <c r="B119" s="77"/>
      <c r="C119" s="81"/>
      <c r="D119" s="48"/>
      <c r="E119" s="55"/>
      <c r="F119" s="18" t="s">
        <v>119</v>
      </c>
      <c r="G119" s="54"/>
      <c r="H119" s="10" t="b">
        <f t="shared" si="7"/>
        <v>0</v>
      </c>
      <c r="I119" s="8"/>
    </row>
    <row r="120" spans="1:9" ht="15" customHeight="1">
      <c r="A120" s="6"/>
      <c r="B120" s="77"/>
      <c r="C120" s="79" t="s">
        <v>121</v>
      </c>
      <c r="D120" s="53" t="s">
        <v>16</v>
      </c>
      <c r="E120" s="55">
        <v>3.7</v>
      </c>
      <c r="F120" s="18" t="s">
        <v>122</v>
      </c>
      <c r="G120" s="54" t="s">
        <v>123</v>
      </c>
      <c r="H120" s="10" t="b">
        <f>AND(E120&gt;0,E120&lt;=8)</f>
        <v>1</v>
      </c>
      <c r="I120" s="8"/>
    </row>
    <row r="121" spans="1:9" ht="15" customHeight="1">
      <c r="A121" s="6"/>
      <c r="B121" s="77"/>
      <c r="C121" s="80"/>
      <c r="D121" s="48"/>
      <c r="E121" s="55"/>
      <c r="F121" s="18" t="s">
        <v>122</v>
      </c>
      <c r="G121" s="54"/>
      <c r="H121" s="10" t="b">
        <f t="shared" ref="H121:H131" si="8">AND(E121&gt;0,E121&lt;=8)</f>
        <v>0</v>
      </c>
      <c r="I121" s="8"/>
    </row>
    <row r="122" spans="1:9" ht="15" customHeight="1">
      <c r="A122" s="6"/>
      <c r="B122" s="77"/>
      <c r="C122" s="80"/>
      <c r="D122" s="48"/>
      <c r="E122" s="55"/>
      <c r="F122" s="18" t="s">
        <v>122</v>
      </c>
      <c r="G122" s="54"/>
      <c r="H122" s="10" t="b">
        <f t="shared" si="8"/>
        <v>0</v>
      </c>
      <c r="I122" s="8"/>
    </row>
    <row r="123" spans="1:9" ht="15" customHeight="1">
      <c r="A123" s="6"/>
      <c r="B123" s="77"/>
      <c r="C123" s="81"/>
      <c r="D123" s="48"/>
      <c r="E123" s="55"/>
      <c r="F123" s="18" t="s">
        <v>122</v>
      </c>
      <c r="G123" s="54"/>
      <c r="H123" s="10" t="b">
        <f t="shared" si="8"/>
        <v>0</v>
      </c>
      <c r="I123" s="8"/>
    </row>
    <row r="124" spans="1:9" ht="15" customHeight="1">
      <c r="A124" s="6"/>
      <c r="B124" s="77"/>
      <c r="C124" s="79" t="s">
        <v>124</v>
      </c>
      <c r="D124" s="48"/>
      <c r="E124" s="55"/>
      <c r="F124" s="18" t="s">
        <v>122</v>
      </c>
      <c r="G124" s="54"/>
      <c r="H124" s="10" t="b">
        <f t="shared" si="8"/>
        <v>0</v>
      </c>
      <c r="I124" s="8"/>
    </row>
    <row r="125" spans="1:9" ht="15" customHeight="1">
      <c r="A125" s="6"/>
      <c r="B125" s="77"/>
      <c r="C125" s="80"/>
      <c r="D125" s="48"/>
      <c r="E125" s="55"/>
      <c r="F125" s="18" t="s">
        <v>122</v>
      </c>
      <c r="G125" s="54"/>
      <c r="H125" s="10" t="b">
        <f t="shared" si="8"/>
        <v>0</v>
      </c>
      <c r="I125" s="8"/>
    </row>
    <row r="126" spans="1:9" ht="15" customHeight="1">
      <c r="A126" s="6"/>
      <c r="B126" s="77"/>
      <c r="C126" s="80"/>
      <c r="D126" s="48"/>
      <c r="E126" s="55"/>
      <c r="F126" s="18" t="s">
        <v>122</v>
      </c>
      <c r="G126" s="54"/>
      <c r="H126" s="10" t="b">
        <f t="shared" si="8"/>
        <v>0</v>
      </c>
      <c r="I126" s="8"/>
    </row>
    <row r="127" spans="1:9" ht="15" customHeight="1">
      <c r="A127" s="6"/>
      <c r="B127" s="77"/>
      <c r="C127" s="81"/>
      <c r="D127" s="48"/>
      <c r="E127" s="55"/>
      <c r="F127" s="18" t="s">
        <v>122</v>
      </c>
      <c r="G127" s="54"/>
      <c r="H127" s="10" t="b">
        <f t="shared" si="8"/>
        <v>0</v>
      </c>
      <c r="I127" s="8"/>
    </row>
    <row r="128" spans="1:9" ht="15" customHeight="1">
      <c r="A128" s="6"/>
      <c r="B128" s="77"/>
      <c r="C128" s="79" t="s">
        <v>125</v>
      </c>
      <c r="D128" s="48"/>
      <c r="E128" s="55"/>
      <c r="F128" s="18" t="s">
        <v>122</v>
      </c>
      <c r="G128" s="54"/>
      <c r="H128" s="10" t="b">
        <f t="shared" si="8"/>
        <v>0</v>
      </c>
      <c r="I128" s="8"/>
    </row>
    <row r="129" spans="1:9" ht="15" customHeight="1">
      <c r="A129" s="6"/>
      <c r="B129" s="77"/>
      <c r="C129" s="80"/>
      <c r="D129" s="48"/>
      <c r="E129" s="55"/>
      <c r="F129" s="18" t="s">
        <v>122</v>
      </c>
      <c r="G129" s="54"/>
      <c r="H129" s="10" t="b">
        <f t="shared" si="8"/>
        <v>0</v>
      </c>
      <c r="I129" s="8"/>
    </row>
    <row r="130" spans="1:9" ht="15" customHeight="1">
      <c r="A130" s="6"/>
      <c r="B130" s="77"/>
      <c r="C130" s="80"/>
      <c r="D130" s="48"/>
      <c r="E130" s="55"/>
      <c r="F130" s="18" t="s">
        <v>122</v>
      </c>
      <c r="G130" s="54"/>
      <c r="H130" s="10" t="b">
        <f t="shared" si="8"/>
        <v>0</v>
      </c>
      <c r="I130" s="8"/>
    </row>
    <row r="131" spans="1:9" ht="15" customHeight="1">
      <c r="A131" s="6"/>
      <c r="B131" s="77"/>
      <c r="C131" s="81"/>
      <c r="D131" s="48"/>
      <c r="E131" s="55"/>
      <c r="F131" s="18" t="s">
        <v>122</v>
      </c>
      <c r="G131" s="54"/>
      <c r="H131" s="10" t="b">
        <f t="shared" si="8"/>
        <v>0</v>
      </c>
      <c r="I131" s="8"/>
    </row>
    <row r="132" spans="1:9" ht="15" customHeight="1">
      <c r="A132" s="6"/>
      <c r="B132" s="77"/>
      <c r="C132" s="79" t="s">
        <v>126</v>
      </c>
      <c r="D132" s="48"/>
      <c r="E132" s="55"/>
      <c r="F132" s="18" t="s">
        <v>122</v>
      </c>
      <c r="G132" s="54"/>
      <c r="H132" s="10" t="b">
        <f>AND(E132&gt;0,E132&lt;=10)</f>
        <v>0</v>
      </c>
      <c r="I132" s="8"/>
    </row>
    <row r="133" spans="1:9" ht="15" customHeight="1">
      <c r="A133" s="6"/>
      <c r="B133" s="77"/>
      <c r="C133" s="80"/>
      <c r="D133" s="48"/>
      <c r="E133" s="55"/>
      <c r="F133" s="18" t="s">
        <v>122</v>
      </c>
      <c r="G133" s="54"/>
      <c r="H133" s="10" t="b">
        <f t="shared" ref="H133:H135" si="9">AND(E133&gt;0,E133&lt;=10)</f>
        <v>0</v>
      </c>
      <c r="I133" s="8"/>
    </row>
    <row r="134" spans="1:9" ht="15" customHeight="1">
      <c r="A134" s="6"/>
      <c r="B134" s="77"/>
      <c r="C134" s="80"/>
      <c r="D134" s="48"/>
      <c r="E134" s="55"/>
      <c r="F134" s="18" t="s">
        <v>122</v>
      </c>
      <c r="G134" s="54"/>
      <c r="H134" s="10" t="b">
        <f t="shared" si="9"/>
        <v>0</v>
      </c>
      <c r="I134" s="8"/>
    </row>
    <row r="135" spans="1:9" ht="15" customHeight="1">
      <c r="A135" s="6"/>
      <c r="B135" s="78"/>
      <c r="C135" s="81"/>
      <c r="D135" s="48"/>
      <c r="E135" s="55"/>
      <c r="F135" s="18" t="s">
        <v>122</v>
      </c>
      <c r="G135" s="54"/>
      <c r="H135" s="10" t="b">
        <f t="shared" si="9"/>
        <v>0</v>
      </c>
      <c r="I135" s="8"/>
    </row>
    <row r="136" spans="1:9" ht="15" customHeight="1">
      <c r="A136" s="6"/>
      <c r="B136" s="6"/>
      <c r="C136" s="15"/>
      <c r="D136" s="16"/>
      <c r="E136" s="16"/>
      <c r="F136" s="16"/>
      <c r="G136" s="16"/>
      <c r="H136" s="22"/>
      <c r="I136" s="8"/>
    </row>
    <row r="137" spans="1:9">
      <c r="A137" s="6"/>
      <c r="B137" s="35" t="s">
        <v>127</v>
      </c>
      <c r="C137" s="33" t="s">
        <v>128</v>
      </c>
      <c r="D137" s="34"/>
      <c r="E137" s="34"/>
      <c r="F137" s="34"/>
      <c r="G137" s="34"/>
      <c r="H137" s="36"/>
      <c r="I137" s="7"/>
    </row>
    <row r="138" spans="1:9" s="67" customFormat="1" ht="30" customHeight="1">
      <c r="A138" s="65"/>
      <c r="B138" s="76"/>
      <c r="C138" s="97" t="s">
        <v>129</v>
      </c>
      <c r="D138" s="97"/>
      <c r="E138" s="97"/>
      <c r="F138" s="97"/>
      <c r="G138" s="97"/>
      <c r="H138" s="97"/>
      <c r="I138" s="66"/>
    </row>
    <row r="139" spans="1:9" ht="40.15" customHeight="1">
      <c r="A139" s="6"/>
      <c r="B139" s="77"/>
      <c r="C139" s="41" t="s">
        <v>130</v>
      </c>
      <c r="D139" s="41" t="s">
        <v>131</v>
      </c>
      <c r="E139" s="98" t="s">
        <v>132</v>
      </c>
      <c r="F139" s="99"/>
      <c r="G139" s="37" t="s">
        <v>133</v>
      </c>
      <c r="H139" s="37" t="s">
        <v>15</v>
      </c>
      <c r="I139" s="8"/>
    </row>
    <row r="140" spans="1:9" ht="15" customHeight="1">
      <c r="A140" s="6"/>
      <c r="B140" s="77"/>
      <c r="C140" s="79" t="s">
        <v>134</v>
      </c>
      <c r="D140" s="82">
        <v>0.75</v>
      </c>
      <c r="E140" s="95" t="s">
        <v>135</v>
      </c>
      <c r="F140" s="96"/>
      <c r="G140" s="54" t="s">
        <v>136</v>
      </c>
      <c r="H140" s="10" t="b">
        <f>AND(E140&gt;1,G140&gt;1)</f>
        <v>1</v>
      </c>
      <c r="I140" s="8"/>
    </row>
    <row r="141" spans="1:9" ht="15" customHeight="1">
      <c r="A141" s="6"/>
      <c r="B141" s="77"/>
      <c r="C141" s="80"/>
      <c r="D141" s="83"/>
      <c r="E141" s="95"/>
      <c r="F141" s="96"/>
      <c r="G141" s="54"/>
      <c r="H141" s="10" t="b">
        <f t="shared" ref="H141:H144" si="10">AND(E141&gt;1,G141&gt;1)</f>
        <v>0</v>
      </c>
      <c r="I141" s="8"/>
    </row>
    <row r="142" spans="1:9" ht="15" customHeight="1">
      <c r="A142" s="6"/>
      <c r="B142" s="77"/>
      <c r="C142" s="80"/>
      <c r="D142" s="83"/>
      <c r="E142" s="95"/>
      <c r="F142" s="96"/>
      <c r="G142" s="54"/>
      <c r="H142" s="10" t="b">
        <f t="shared" si="10"/>
        <v>0</v>
      </c>
      <c r="I142" s="8"/>
    </row>
    <row r="143" spans="1:9" ht="15" customHeight="1">
      <c r="A143" s="6"/>
      <c r="B143" s="77"/>
      <c r="C143" s="80"/>
      <c r="D143" s="83"/>
      <c r="E143" s="95"/>
      <c r="F143" s="96"/>
      <c r="G143" s="54"/>
      <c r="H143" s="10" t="b">
        <f t="shared" si="10"/>
        <v>0</v>
      </c>
      <c r="I143" s="8"/>
    </row>
    <row r="144" spans="1:9" ht="15" customHeight="1">
      <c r="A144" s="6"/>
      <c r="B144" s="77"/>
      <c r="C144" s="81"/>
      <c r="D144" s="84"/>
      <c r="E144" s="100"/>
      <c r="F144" s="101"/>
      <c r="G144" s="54"/>
      <c r="H144" s="10" t="b">
        <f t="shared" si="10"/>
        <v>0</v>
      </c>
      <c r="I144" s="8"/>
    </row>
    <row r="145" spans="1:9" ht="15" customHeight="1">
      <c r="A145" s="6"/>
      <c r="B145" s="77"/>
      <c r="C145" s="79" t="s">
        <v>137</v>
      </c>
      <c r="D145" s="82">
        <v>0.8</v>
      </c>
      <c r="E145" s="95"/>
      <c r="F145" s="96"/>
      <c r="G145" s="54"/>
      <c r="H145" s="10" t="b">
        <f>AND(E145&gt;1,G145&gt;1)</f>
        <v>0</v>
      </c>
      <c r="I145" s="8"/>
    </row>
    <row r="146" spans="1:9" ht="15" customHeight="1">
      <c r="A146" s="6"/>
      <c r="B146" s="77"/>
      <c r="C146" s="80"/>
      <c r="D146" s="83"/>
      <c r="E146" s="95"/>
      <c r="F146" s="96"/>
      <c r="G146" s="54"/>
      <c r="H146" s="10" t="b">
        <f t="shared" ref="H146:H149" si="11">AND(E146&gt;1,G146&gt;1)</f>
        <v>0</v>
      </c>
      <c r="I146" s="8"/>
    </row>
    <row r="147" spans="1:9" ht="15" customHeight="1">
      <c r="A147" s="6"/>
      <c r="B147" s="77"/>
      <c r="C147" s="80"/>
      <c r="D147" s="83"/>
      <c r="E147" s="95"/>
      <c r="F147" s="96"/>
      <c r="G147" s="54"/>
      <c r="H147" s="10" t="b">
        <f t="shared" si="11"/>
        <v>0</v>
      </c>
      <c r="I147" s="8"/>
    </row>
    <row r="148" spans="1:9" ht="15" customHeight="1">
      <c r="A148" s="6"/>
      <c r="B148" s="77"/>
      <c r="C148" s="80"/>
      <c r="D148" s="83"/>
      <c r="E148" s="95"/>
      <c r="F148" s="96"/>
      <c r="G148" s="54"/>
      <c r="H148" s="10" t="b">
        <f t="shared" si="11"/>
        <v>0</v>
      </c>
      <c r="I148" s="8"/>
    </row>
    <row r="149" spans="1:9" ht="15" customHeight="1">
      <c r="A149" s="6"/>
      <c r="B149" s="77"/>
      <c r="C149" s="81"/>
      <c r="D149" s="84"/>
      <c r="E149" s="100"/>
      <c r="F149" s="101"/>
      <c r="G149" s="54"/>
      <c r="H149" s="10" t="b">
        <f t="shared" si="11"/>
        <v>0</v>
      </c>
      <c r="I149" s="8"/>
    </row>
    <row r="150" spans="1:9" ht="15" customHeight="1">
      <c r="A150" s="6"/>
      <c r="B150" s="77"/>
      <c r="C150" s="79" t="s">
        <v>138</v>
      </c>
      <c r="D150" s="82">
        <v>0.85</v>
      </c>
      <c r="E150" s="95"/>
      <c r="F150" s="96"/>
      <c r="G150" s="54"/>
      <c r="H150" s="10" t="b">
        <f>AND(E150&gt;1,G150&gt;1)</f>
        <v>0</v>
      </c>
      <c r="I150" s="8"/>
    </row>
    <row r="151" spans="1:9" ht="15" customHeight="1">
      <c r="A151" s="6"/>
      <c r="B151" s="77"/>
      <c r="C151" s="80"/>
      <c r="D151" s="83"/>
      <c r="E151" s="95"/>
      <c r="F151" s="96"/>
      <c r="G151" s="54"/>
      <c r="H151" s="10" t="b">
        <f t="shared" ref="H151:H154" si="12">AND(E151&gt;1,G151&gt;1)</f>
        <v>0</v>
      </c>
      <c r="I151" s="8"/>
    </row>
    <row r="152" spans="1:9" ht="15" customHeight="1">
      <c r="A152" s="6"/>
      <c r="B152" s="77"/>
      <c r="C152" s="80"/>
      <c r="D152" s="83"/>
      <c r="E152" s="95"/>
      <c r="F152" s="96"/>
      <c r="G152" s="54"/>
      <c r="H152" s="10" t="b">
        <f t="shared" si="12"/>
        <v>0</v>
      </c>
      <c r="I152" s="8"/>
    </row>
    <row r="153" spans="1:9" ht="15" customHeight="1">
      <c r="A153" s="6"/>
      <c r="B153" s="77"/>
      <c r="C153" s="80"/>
      <c r="D153" s="83"/>
      <c r="E153" s="95"/>
      <c r="F153" s="96"/>
      <c r="G153" s="54"/>
      <c r="H153" s="10" t="b">
        <f t="shared" si="12"/>
        <v>0</v>
      </c>
      <c r="I153" s="8"/>
    </row>
    <row r="154" spans="1:9" ht="15" customHeight="1">
      <c r="A154" s="6"/>
      <c r="B154" s="77"/>
      <c r="C154" s="81"/>
      <c r="D154" s="84"/>
      <c r="E154" s="100"/>
      <c r="F154" s="101"/>
      <c r="G154" s="54"/>
      <c r="H154" s="10" t="b">
        <f t="shared" si="12"/>
        <v>0</v>
      </c>
      <c r="I154" s="8"/>
    </row>
    <row r="155" spans="1:9" ht="15" customHeight="1">
      <c r="A155" s="6"/>
      <c r="B155" s="77"/>
      <c r="C155" s="79" t="s">
        <v>139</v>
      </c>
      <c r="D155" s="82">
        <v>0.85</v>
      </c>
      <c r="E155" s="95"/>
      <c r="F155" s="96"/>
      <c r="G155" s="54"/>
      <c r="H155" s="10" t="b">
        <f>AND(E155&gt;1,G155&gt;1)</f>
        <v>0</v>
      </c>
      <c r="I155" s="8"/>
    </row>
    <row r="156" spans="1:9" ht="15" customHeight="1">
      <c r="A156" s="6"/>
      <c r="B156" s="77"/>
      <c r="C156" s="80"/>
      <c r="D156" s="83"/>
      <c r="E156" s="95"/>
      <c r="F156" s="96"/>
      <c r="G156" s="54"/>
      <c r="H156" s="10" t="b">
        <f t="shared" ref="H156:H159" si="13">AND(E156&gt;1,G156&gt;1)</f>
        <v>0</v>
      </c>
      <c r="I156" s="8"/>
    </row>
    <row r="157" spans="1:9" ht="15" customHeight="1">
      <c r="A157" s="6"/>
      <c r="B157" s="77"/>
      <c r="C157" s="80"/>
      <c r="D157" s="83"/>
      <c r="E157" s="95"/>
      <c r="F157" s="96"/>
      <c r="G157" s="54"/>
      <c r="H157" s="10" t="b">
        <f t="shared" si="13"/>
        <v>0</v>
      </c>
      <c r="I157" s="8"/>
    </row>
    <row r="158" spans="1:9" ht="15" customHeight="1">
      <c r="A158" s="6"/>
      <c r="B158" s="77"/>
      <c r="C158" s="80"/>
      <c r="D158" s="83"/>
      <c r="E158" s="95"/>
      <c r="F158" s="96"/>
      <c r="G158" s="54"/>
      <c r="H158" s="10" t="b">
        <f t="shared" si="13"/>
        <v>0</v>
      </c>
      <c r="I158" s="8"/>
    </row>
    <row r="159" spans="1:9" ht="15" customHeight="1">
      <c r="A159" s="6"/>
      <c r="B159" s="77"/>
      <c r="C159" s="81"/>
      <c r="D159" s="84"/>
      <c r="E159" s="100"/>
      <c r="F159" s="101"/>
      <c r="G159" s="54"/>
      <c r="H159" s="10" t="b">
        <f t="shared" si="13"/>
        <v>0</v>
      </c>
      <c r="I159" s="8"/>
    </row>
    <row r="160" spans="1:9" ht="15" customHeight="1">
      <c r="A160" s="6"/>
      <c r="B160" s="77"/>
      <c r="C160" s="79" t="s">
        <v>140</v>
      </c>
      <c r="D160" s="82">
        <v>0.9</v>
      </c>
      <c r="E160" s="95"/>
      <c r="F160" s="96"/>
      <c r="G160" s="54"/>
      <c r="H160" s="10" t="b">
        <f>AND(E160&gt;1,G160&gt;1)</f>
        <v>0</v>
      </c>
      <c r="I160" s="8"/>
    </row>
    <row r="161" spans="1:9" ht="15" customHeight="1">
      <c r="A161" s="6"/>
      <c r="B161" s="77"/>
      <c r="C161" s="80"/>
      <c r="D161" s="83"/>
      <c r="E161" s="95"/>
      <c r="F161" s="96"/>
      <c r="G161" s="54"/>
      <c r="H161" s="10" t="b">
        <f t="shared" ref="H161:H164" si="14">AND(E161&gt;1,G161&gt;1)</f>
        <v>0</v>
      </c>
      <c r="I161" s="8"/>
    </row>
    <row r="162" spans="1:9" ht="15" customHeight="1">
      <c r="A162" s="6"/>
      <c r="B162" s="77"/>
      <c r="C162" s="80"/>
      <c r="D162" s="83"/>
      <c r="E162" s="95"/>
      <c r="F162" s="96"/>
      <c r="G162" s="54"/>
      <c r="H162" s="10" t="b">
        <f t="shared" si="14"/>
        <v>0</v>
      </c>
      <c r="I162" s="8"/>
    </row>
    <row r="163" spans="1:9" ht="15" customHeight="1">
      <c r="A163" s="6"/>
      <c r="B163" s="77"/>
      <c r="C163" s="80"/>
      <c r="D163" s="83"/>
      <c r="E163" s="95"/>
      <c r="F163" s="96"/>
      <c r="G163" s="54"/>
      <c r="H163" s="10" t="b">
        <f t="shared" si="14"/>
        <v>0</v>
      </c>
      <c r="I163" s="8"/>
    </row>
    <row r="164" spans="1:9" ht="15" customHeight="1">
      <c r="A164" s="6"/>
      <c r="B164" s="78"/>
      <c r="C164" s="81"/>
      <c r="D164" s="84"/>
      <c r="E164" s="100"/>
      <c r="F164" s="101"/>
      <c r="G164" s="54"/>
      <c r="H164" s="10" t="b">
        <f t="shared" si="14"/>
        <v>0</v>
      </c>
      <c r="I164" s="8"/>
    </row>
    <row r="165" spans="1:9" ht="15" customHeight="1">
      <c r="A165" s="6"/>
      <c r="B165" s="6"/>
      <c r="C165" s="15"/>
      <c r="D165" s="16"/>
      <c r="E165" s="16"/>
      <c r="F165" s="16"/>
      <c r="G165" s="16"/>
      <c r="H165" s="22"/>
      <c r="I165" s="8"/>
    </row>
    <row r="166" spans="1:9">
      <c r="A166" s="6"/>
      <c r="B166" s="35" t="s">
        <v>141</v>
      </c>
      <c r="C166" s="33" t="s">
        <v>142</v>
      </c>
      <c r="D166" s="34"/>
      <c r="E166" s="34"/>
      <c r="F166" s="34"/>
      <c r="G166" s="34"/>
      <c r="H166" s="36"/>
      <c r="I166" s="7"/>
    </row>
    <row r="167" spans="1:9" s="67" customFormat="1" ht="40.15" customHeight="1">
      <c r="A167" s="65"/>
      <c r="B167" s="76"/>
      <c r="C167" s="86" t="s">
        <v>143</v>
      </c>
      <c r="D167" s="86"/>
      <c r="E167" s="86"/>
      <c r="F167" s="86"/>
      <c r="G167" s="86"/>
      <c r="H167" s="86"/>
      <c r="I167" s="68"/>
    </row>
    <row r="168" spans="1:9" ht="40.15" customHeight="1">
      <c r="A168" s="6"/>
      <c r="B168" s="77"/>
      <c r="C168" s="37" t="s">
        <v>144</v>
      </c>
      <c r="D168" s="37" t="s">
        <v>145</v>
      </c>
      <c r="E168" s="37" t="s">
        <v>146</v>
      </c>
      <c r="F168" s="37" t="s">
        <v>147</v>
      </c>
      <c r="G168" s="37" t="s">
        <v>148</v>
      </c>
      <c r="H168" s="37" t="s">
        <v>15</v>
      </c>
      <c r="I168" s="8"/>
    </row>
    <row r="169" spans="1:9" ht="15" customHeight="1">
      <c r="A169" s="6"/>
      <c r="B169" s="77"/>
      <c r="C169" s="53" t="s">
        <v>149</v>
      </c>
      <c r="D169" s="53"/>
      <c r="E169" s="53"/>
      <c r="F169" s="53"/>
      <c r="G169" s="53"/>
      <c r="H169" s="126" t="b">
        <f>AND(C169&gt;1,D169&gt;1,E169&gt;1,F169&gt;1)</f>
        <v>0</v>
      </c>
      <c r="I169" s="8"/>
    </row>
    <row r="170" spans="1:9" ht="30" customHeight="1">
      <c r="A170" s="6"/>
      <c r="B170" s="77"/>
      <c r="C170" s="11" t="s">
        <v>150</v>
      </c>
      <c r="D170" s="11" t="s">
        <v>150</v>
      </c>
      <c r="E170" s="11" t="s">
        <v>150</v>
      </c>
      <c r="F170" s="11" t="s">
        <v>150</v>
      </c>
      <c r="G170" s="11" t="s">
        <v>150</v>
      </c>
      <c r="H170" s="127"/>
      <c r="I170" s="8"/>
    </row>
    <row r="171" spans="1:9" ht="15" customHeight="1">
      <c r="A171" s="6"/>
      <c r="B171" s="78"/>
      <c r="C171" s="52">
        <v>1100</v>
      </c>
      <c r="D171" s="52"/>
      <c r="E171" s="52"/>
      <c r="F171" s="52"/>
      <c r="G171" s="52"/>
      <c r="H171" s="128"/>
      <c r="I171" s="8"/>
    </row>
    <row r="172" spans="1:9" s="67" customFormat="1" ht="30" customHeight="1">
      <c r="A172" s="65"/>
      <c r="B172" s="76"/>
      <c r="C172" s="86" t="s">
        <v>151</v>
      </c>
      <c r="D172" s="86"/>
      <c r="E172" s="86"/>
      <c r="F172" s="86"/>
      <c r="G172" s="86"/>
      <c r="H172" s="86"/>
      <c r="I172" s="68"/>
    </row>
    <row r="173" spans="1:9" ht="40.15" customHeight="1">
      <c r="A173" s="6"/>
      <c r="B173" s="77"/>
      <c r="C173" s="41" t="s">
        <v>10</v>
      </c>
      <c r="D173" s="37" t="s">
        <v>152</v>
      </c>
      <c r="E173" s="37" t="s">
        <v>153</v>
      </c>
      <c r="F173" s="37" t="s">
        <v>154</v>
      </c>
      <c r="G173" s="37" t="s">
        <v>155</v>
      </c>
      <c r="H173" s="37" t="s">
        <v>15</v>
      </c>
      <c r="I173" s="8"/>
    </row>
    <row r="174" spans="1:9" ht="15" customHeight="1">
      <c r="A174" s="6"/>
      <c r="B174" s="77"/>
      <c r="C174" s="50" t="s">
        <v>16</v>
      </c>
      <c r="D174" s="51">
        <v>10</v>
      </c>
      <c r="E174" s="51">
        <v>3</v>
      </c>
      <c r="F174" s="120">
        <f>D174*E174+D175*E175+D176*E176+D177*E177+D178*E178</f>
        <v>30</v>
      </c>
      <c r="G174" s="123">
        <f>F174*70</f>
        <v>2100</v>
      </c>
      <c r="H174" s="126" t="b">
        <f>IF(C171+D171+E171+F171+G171&gt;=G174,TRUE,FALSE)</f>
        <v>0</v>
      </c>
      <c r="I174" s="8"/>
    </row>
    <row r="175" spans="1:9" ht="15" customHeight="1">
      <c r="A175" s="6"/>
      <c r="B175" s="77"/>
      <c r="C175" s="50"/>
      <c r="D175" s="51"/>
      <c r="E175" s="51"/>
      <c r="F175" s="121"/>
      <c r="G175" s="124"/>
      <c r="H175" s="127"/>
      <c r="I175" s="8"/>
    </row>
    <row r="176" spans="1:9" ht="15" customHeight="1">
      <c r="A176" s="6"/>
      <c r="B176" s="77"/>
      <c r="C176" s="50"/>
      <c r="D176" s="51"/>
      <c r="E176" s="51"/>
      <c r="F176" s="121"/>
      <c r="G176" s="124"/>
      <c r="H176" s="127"/>
      <c r="I176" s="8"/>
    </row>
    <row r="177" spans="1:9" ht="15" customHeight="1">
      <c r="A177" s="6"/>
      <c r="B177" s="77"/>
      <c r="C177" s="50"/>
      <c r="D177" s="51"/>
      <c r="E177" s="51"/>
      <c r="F177" s="121"/>
      <c r="G177" s="124"/>
      <c r="H177" s="127"/>
      <c r="I177" s="8"/>
    </row>
    <row r="178" spans="1:9" ht="15" customHeight="1">
      <c r="A178" s="6"/>
      <c r="B178" s="78"/>
      <c r="C178" s="50"/>
      <c r="D178" s="51"/>
      <c r="E178" s="51"/>
      <c r="F178" s="122"/>
      <c r="G178" s="125"/>
      <c r="H178" s="128"/>
      <c r="I178" s="8"/>
    </row>
    <row r="179" spans="1:9" ht="15" customHeight="1">
      <c r="A179" s="6"/>
      <c r="B179" s="6"/>
      <c r="C179" s="15"/>
      <c r="D179" s="16"/>
      <c r="E179" s="16"/>
      <c r="F179" s="16"/>
      <c r="G179" s="16"/>
      <c r="H179" s="22"/>
      <c r="I179" s="8"/>
    </row>
    <row r="180" spans="1:9">
      <c r="A180" s="6"/>
      <c r="B180" s="35" t="s">
        <v>156</v>
      </c>
      <c r="C180" s="33" t="s">
        <v>157</v>
      </c>
      <c r="D180" s="34"/>
      <c r="E180" s="34"/>
      <c r="F180" s="34"/>
      <c r="G180" s="34"/>
      <c r="H180" s="36"/>
      <c r="I180" s="7"/>
    </row>
    <row r="181" spans="1:9" s="67" customFormat="1" ht="30" customHeight="1">
      <c r="A181" s="65"/>
      <c r="B181" s="76"/>
      <c r="C181" s="86" t="s">
        <v>158</v>
      </c>
      <c r="D181" s="86"/>
      <c r="E181" s="86"/>
      <c r="F181" s="86"/>
      <c r="G181" s="86"/>
      <c r="H181" s="86"/>
      <c r="I181" s="68"/>
    </row>
    <row r="182" spans="1:9" ht="15" customHeight="1">
      <c r="A182" s="6"/>
      <c r="B182" s="77"/>
      <c r="C182" s="41" t="s">
        <v>10</v>
      </c>
      <c r="D182" s="98" t="s">
        <v>159</v>
      </c>
      <c r="E182" s="99"/>
      <c r="F182" s="98" t="s">
        <v>160</v>
      </c>
      <c r="G182" s="99"/>
      <c r="H182" s="37" t="s">
        <v>15</v>
      </c>
      <c r="I182" s="8"/>
    </row>
    <row r="183" spans="1:9" ht="15" customHeight="1">
      <c r="A183" s="6"/>
      <c r="B183" s="77"/>
      <c r="C183" s="49" t="s">
        <v>16</v>
      </c>
      <c r="D183" s="109">
        <v>1</v>
      </c>
      <c r="E183" s="110"/>
      <c r="F183" s="114">
        <v>1.2</v>
      </c>
      <c r="G183" s="115"/>
      <c r="H183" s="69" t="str">
        <f>IF(D183&gt;=$F$183,"VERDADERO","FALSO")</f>
        <v>FALSO</v>
      </c>
      <c r="I183" s="8"/>
    </row>
    <row r="184" spans="1:9" ht="15" customHeight="1">
      <c r="A184" s="6"/>
      <c r="B184" s="77"/>
      <c r="C184" s="49"/>
      <c r="D184" s="109"/>
      <c r="E184" s="110"/>
      <c r="F184" s="116"/>
      <c r="G184" s="117"/>
      <c r="H184" s="69" t="str">
        <f t="shared" ref="H184:H187" si="15">IF(D184&gt;=$F$183,"VERDADERO","FALSO")</f>
        <v>FALSO</v>
      </c>
      <c r="I184" s="8"/>
    </row>
    <row r="185" spans="1:9" ht="15" customHeight="1">
      <c r="A185" s="6"/>
      <c r="B185" s="77"/>
      <c r="C185" s="49"/>
      <c r="D185" s="109"/>
      <c r="E185" s="110"/>
      <c r="F185" s="116"/>
      <c r="G185" s="117"/>
      <c r="H185" s="69" t="str">
        <f t="shared" si="15"/>
        <v>FALSO</v>
      </c>
      <c r="I185" s="8"/>
    </row>
    <row r="186" spans="1:9" ht="15" customHeight="1">
      <c r="A186" s="6"/>
      <c r="B186" s="77"/>
      <c r="C186" s="49"/>
      <c r="D186" s="109"/>
      <c r="E186" s="110"/>
      <c r="F186" s="116"/>
      <c r="G186" s="117"/>
      <c r="H186" s="69" t="str">
        <f t="shared" si="15"/>
        <v>FALSO</v>
      </c>
      <c r="I186" s="8"/>
    </row>
    <row r="187" spans="1:9" ht="15" customHeight="1">
      <c r="A187" s="6"/>
      <c r="B187" s="78"/>
      <c r="C187" s="49"/>
      <c r="D187" s="109"/>
      <c r="E187" s="110"/>
      <c r="F187" s="118"/>
      <c r="G187" s="119"/>
      <c r="H187" s="69" t="str">
        <f t="shared" si="15"/>
        <v>FALSO</v>
      </c>
      <c r="I187" s="8"/>
    </row>
    <row r="188" spans="1:9" ht="15" customHeight="1">
      <c r="A188" s="6"/>
      <c r="B188" s="6"/>
      <c r="C188" s="15"/>
      <c r="D188" s="16"/>
      <c r="E188" s="16"/>
      <c r="F188" s="16"/>
      <c r="G188" s="16"/>
      <c r="H188" s="22"/>
      <c r="I188" s="8"/>
    </row>
    <row r="189" spans="1:9">
      <c r="A189" s="6"/>
      <c r="B189" s="35" t="s">
        <v>161</v>
      </c>
      <c r="C189" s="33" t="s">
        <v>162</v>
      </c>
      <c r="D189" s="34"/>
      <c r="E189" s="34"/>
      <c r="F189" s="34"/>
      <c r="G189" s="34"/>
      <c r="H189" s="36"/>
      <c r="I189" s="7"/>
    </row>
    <row r="190" spans="1:9" s="67" customFormat="1" ht="49.9" customHeight="1">
      <c r="A190" s="65"/>
      <c r="B190" s="76"/>
      <c r="C190" s="86" t="s">
        <v>163</v>
      </c>
      <c r="D190" s="86"/>
      <c r="E190" s="86"/>
      <c r="F190" s="86"/>
      <c r="G190" s="86"/>
      <c r="H190" s="86"/>
      <c r="I190" s="68"/>
    </row>
    <row r="191" spans="1:9" ht="40.15" customHeight="1">
      <c r="A191" s="6"/>
      <c r="B191" s="77"/>
      <c r="C191" s="37" t="s">
        <v>164</v>
      </c>
      <c r="D191" s="37" t="s">
        <v>165</v>
      </c>
      <c r="E191" s="37" t="s">
        <v>166</v>
      </c>
      <c r="F191" s="37" t="s">
        <v>167</v>
      </c>
      <c r="G191" s="41" t="s">
        <v>168</v>
      </c>
      <c r="H191" s="37" t="s">
        <v>15</v>
      </c>
      <c r="I191" s="8"/>
    </row>
    <row r="192" spans="1:9" ht="15" customHeight="1">
      <c r="A192" s="6"/>
      <c r="B192" s="77"/>
      <c r="C192" s="48">
        <v>1</v>
      </c>
      <c r="D192" s="44">
        <v>4</v>
      </c>
      <c r="E192" s="45">
        <v>60</v>
      </c>
      <c r="F192" s="25">
        <f>VLOOKUP(D192,Hoja1!$R$3:$S$6,2)</f>
        <v>60</v>
      </c>
      <c r="G192" s="46" t="s">
        <v>169</v>
      </c>
      <c r="H192" s="12" t="b">
        <f>AND(E192&gt;=F192,G192="SI")</f>
        <v>1</v>
      </c>
      <c r="I192" s="8"/>
    </row>
    <row r="193" spans="1:9" ht="15" customHeight="1">
      <c r="A193" s="6"/>
      <c r="B193" s="77"/>
      <c r="C193" s="48"/>
      <c r="D193" s="44"/>
      <c r="E193" s="45"/>
      <c r="F193" s="25" t="e">
        <f>VLOOKUP(D193,Hoja1!$R$3:$S$6,2)</f>
        <v>#N/A</v>
      </c>
      <c r="G193" s="46"/>
      <c r="H193" s="12" t="e">
        <f t="shared" ref="H193:H196" si="16">AND(E193&gt;=F193,G193="SI")</f>
        <v>#N/A</v>
      </c>
      <c r="I193" s="8"/>
    </row>
    <row r="194" spans="1:9" ht="15" customHeight="1">
      <c r="A194" s="6"/>
      <c r="B194" s="77"/>
      <c r="C194" s="48"/>
      <c r="D194" s="44"/>
      <c r="E194" s="45"/>
      <c r="F194" s="25" t="e">
        <f>VLOOKUP(D194,Hoja1!$R$3:$S$6,2)</f>
        <v>#N/A</v>
      </c>
      <c r="G194" s="46"/>
      <c r="H194" s="12" t="e">
        <f t="shared" si="16"/>
        <v>#N/A</v>
      </c>
      <c r="I194" s="8"/>
    </row>
    <row r="195" spans="1:9" ht="15" customHeight="1">
      <c r="A195" s="6"/>
      <c r="B195" s="77"/>
      <c r="C195" s="48"/>
      <c r="D195" s="44"/>
      <c r="E195" s="45"/>
      <c r="F195" s="25" t="e">
        <f>VLOOKUP(D195,Hoja1!$R$3:$S$6,2)</f>
        <v>#N/A</v>
      </c>
      <c r="G195" s="46"/>
      <c r="H195" s="12" t="e">
        <f t="shared" si="16"/>
        <v>#N/A</v>
      </c>
      <c r="I195" s="8"/>
    </row>
    <row r="196" spans="1:9" ht="15" customHeight="1">
      <c r="A196" s="6"/>
      <c r="B196" s="78"/>
      <c r="C196" s="48"/>
      <c r="D196" s="44"/>
      <c r="E196" s="45"/>
      <c r="F196" s="25" t="e">
        <f>VLOOKUP(D196,Hoja1!$R$3:$S$6,2)</f>
        <v>#N/A</v>
      </c>
      <c r="G196" s="46"/>
      <c r="H196" s="12" t="e">
        <f t="shared" si="16"/>
        <v>#N/A</v>
      </c>
      <c r="I196" s="8"/>
    </row>
    <row r="197" spans="1:9" ht="15" customHeight="1">
      <c r="A197" s="6"/>
      <c r="B197" s="6"/>
      <c r="C197" s="15"/>
      <c r="D197" s="16"/>
      <c r="E197" s="16"/>
      <c r="F197" s="16"/>
      <c r="G197" s="16"/>
      <c r="H197" s="22"/>
      <c r="I197" s="8"/>
    </row>
    <row r="198" spans="1:9">
      <c r="A198" s="6"/>
      <c r="B198" s="35" t="s">
        <v>170</v>
      </c>
      <c r="C198" s="33" t="s">
        <v>171</v>
      </c>
      <c r="D198" s="34"/>
      <c r="E198" s="34"/>
      <c r="F198" s="34"/>
      <c r="G198" s="34"/>
      <c r="H198" s="36"/>
      <c r="I198" s="7"/>
    </row>
    <row r="199" spans="1:9" s="67" customFormat="1" ht="40.15" customHeight="1">
      <c r="A199" s="65"/>
      <c r="B199" s="89"/>
      <c r="C199" s="86" t="s">
        <v>172</v>
      </c>
      <c r="D199" s="86"/>
      <c r="E199" s="86"/>
      <c r="F199" s="86"/>
      <c r="G199" s="86"/>
      <c r="H199" s="86"/>
      <c r="I199" s="68"/>
    </row>
    <row r="200" spans="1:9" ht="40.15" customHeight="1">
      <c r="A200" s="6"/>
      <c r="B200" s="89"/>
      <c r="C200" s="37" t="s">
        <v>173</v>
      </c>
      <c r="D200" s="90" t="s">
        <v>174</v>
      </c>
      <c r="E200" s="90"/>
      <c r="F200" s="37" t="s">
        <v>175</v>
      </c>
      <c r="G200" s="37" t="s">
        <v>176</v>
      </c>
      <c r="H200" s="37" t="s">
        <v>15</v>
      </c>
      <c r="I200" s="8"/>
    </row>
    <row r="201" spans="1:9" ht="15" customHeight="1">
      <c r="A201" s="6"/>
      <c r="B201" s="89"/>
      <c r="C201" s="48" t="s">
        <v>177</v>
      </c>
      <c r="D201" s="74" t="s">
        <v>178</v>
      </c>
      <c r="E201" s="75"/>
      <c r="F201" s="43" t="s">
        <v>179</v>
      </c>
      <c r="G201" s="47" t="s">
        <v>169</v>
      </c>
      <c r="H201" s="10" t="b">
        <f>AND(C201&gt;1,D201&gt;1,F201&gt;1,G201="SI")</f>
        <v>1</v>
      </c>
      <c r="I201" s="8"/>
    </row>
    <row r="202" spans="1:9" ht="15" customHeight="1">
      <c r="A202" s="6"/>
      <c r="B202" s="89"/>
      <c r="C202" s="48"/>
      <c r="D202" s="74"/>
      <c r="E202" s="75"/>
      <c r="F202" s="43"/>
      <c r="G202" s="47"/>
      <c r="H202" s="10" t="b">
        <f t="shared" ref="H202:H203" si="17">AND(C202&gt;1,D202&gt;1,F202&gt;1,G202="SI")</f>
        <v>0</v>
      </c>
      <c r="I202" s="8"/>
    </row>
    <row r="203" spans="1:9" ht="15" customHeight="1">
      <c r="A203" s="6"/>
      <c r="B203" s="89"/>
      <c r="C203" s="48"/>
      <c r="D203" s="74"/>
      <c r="E203" s="75"/>
      <c r="F203" s="43"/>
      <c r="G203" s="47"/>
      <c r="H203" s="10" t="b">
        <f t="shared" si="17"/>
        <v>0</v>
      </c>
      <c r="I203" s="8"/>
    </row>
    <row r="204" spans="1:9" ht="15" customHeight="1">
      <c r="A204" s="6"/>
      <c r="B204" s="89"/>
      <c r="C204" s="48"/>
      <c r="D204" s="74"/>
      <c r="E204" s="75"/>
      <c r="F204" s="43"/>
      <c r="G204" s="47"/>
      <c r="H204" s="10" t="b">
        <f t="shared" ref="H204" si="18">AND(C204&gt;1,D204&gt;1,F204&gt;1,G204="SI")</f>
        <v>0</v>
      </c>
      <c r="I204" s="8"/>
    </row>
    <row r="205" spans="1:9" ht="15" customHeight="1">
      <c r="A205" s="6"/>
      <c r="B205" s="89"/>
      <c r="C205" s="94" t="s">
        <v>180</v>
      </c>
      <c r="D205" s="94"/>
      <c r="E205" s="94"/>
      <c r="F205" s="94"/>
      <c r="G205" s="42" t="s">
        <v>181</v>
      </c>
      <c r="H205" s="37" t="s">
        <v>15</v>
      </c>
      <c r="I205" s="8"/>
    </row>
    <row r="206" spans="1:9" ht="15" customHeight="1">
      <c r="A206" s="6"/>
      <c r="B206" s="89"/>
      <c r="C206" s="93" t="s">
        <v>182</v>
      </c>
      <c r="D206" s="93"/>
      <c r="E206" s="93"/>
      <c r="F206" s="93"/>
      <c r="G206" s="47"/>
      <c r="H206" s="88" t="b">
        <f>IF(G211&gt;=G208*0.6,TRUE, FALSE)</f>
        <v>1</v>
      </c>
      <c r="I206" s="8"/>
    </row>
    <row r="207" spans="1:9" ht="15" customHeight="1">
      <c r="A207" s="6"/>
      <c r="B207" s="89"/>
      <c r="C207" s="93" t="s">
        <v>183</v>
      </c>
      <c r="D207" s="93"/>
      <c r="E207" s="93"/>
      <c r="F207" s="93"/>
      <c r="G207" s="47"/>
      <c r="H207" s="88"/>
      <c r="I207" s="8"/>
    </row>
    <row r="208" spans="1:9" ht="15" customHeight="1">
      <c r="A208" s="6"/>
      <c r="B208" s="89"/>
      <c r="C208" s="87" t="s">
        <v>184</v>
      </c>
      <c r="D208" s="87"/>
      <c r="E208" s="87"/>
      <c r="F208" s="87"/>
      <c r="G208" s="27">
        <f>SUM(G206:G207)</f>
        <v>0</v>
      </c>
      <c r="H208" s="88"/>
      <c r="I208" s="8"/>
    </row>
    <row r="209" spans="1:9" ht="30" customHeight="1">
      <c r="A209" s="6"/>
      <c r="B209" s="89"/>
      <c r="C209" s="93" t="s">
        <v>185</v>
      </c>
      <c r="D209" s="93"/>
      <c r="E209" s="93"/>
      <c r="F209" s="93"/>
      <c r="G209" s="46"/>
      <c r="H209" s="88"/>
      <c r="I209" s="8"/>
    </row>
    <row r="210" spans="1:9" ht="30" customHeight="1">
      <c r="A210" s="6"/>
      <c r="B210" s="89"/>
      <c r="C210" s="93" t="s">
        <v>186</v>
      </c>
      <c r="D210" s="93"/>
      <c r="E210" s="93"/>
      <c r="F210" s="93"/>
      <c r="G210" s="46"/>
      <c r="H210" s="88"/>
      <c r="I210" s="8"/>
    </row>
    <row r="211" spans="1:9" ht="30" customHeight="1">
      <c r="A211" s="6"/>
      <c r="B211" s="89"/>
      <c r="C211" s="87" t="s">
        <v>187</v>
      </c>
      <c r="D211" s="87"/>
      <c r="E211" s="87"/>
      <c r="F211" s="87"/>
      <c r="G211" s="28">
        <f>SUM(G209:G210)</f>
        <v>0</v>
      </c>
      <c r="H211" s="88"/>
      <c r="I211" s="8"/>
    </row>
    <row r="212" spans="1:9" ht="15" customHeight="1">
      <c r="A212" s="6"/>
      <c r="B212" s="6"/>
      <c r="C212" s="29"/>
      <c r="D212" s="16"/>
      <c r="E212" s="16"/>
      <c r="F212" s="16"/>
      <c r="G212" s="16"/>
      <c r="H212" s="22"/>
      <c r="I212" s="8"/>
    </row>
    <row r="213" spans="1:9">
      <c r="A213" s="6"/>
      <c r="B213" s="35" t="s">
        <v>188</v>
      </c>
      <c r="C213" s="33" t="s">
        <v>189</v>
      </c>
      <c r="D213" s="34"/>
      <c r="E213" s="34"/>
      <c r="F213" s="34"/>
      <c r="G213" s="34"/>
      <c r="H213" s="36"/>
      <c r="I213" s="7"/>
    </row>
    <row r="214" spans="1:9" s="67" customFormat="1" ht="30" customHeight="1">
      <c r="A214" s="65"/>
      <c r="B214" s="76"/>
      <c r="C214" s="86" t="s">
        <v>190</v>
      </c>
      <c r="D214" s="86"/>
      <c r="E214" s="86"/>
      <c r="F214" s="86"/>
      <c r="G214" s="86"/>
      <c r="H214" s="86"/>
      <c r="I214" s="68"/>
    </row>
    <row r="215" spans="1:9" ht="30" customHeight="1">
      <c r="A215" s="6"/>
      <c r="B215" s="77"/>
      <c r="C215" s="90" t="s">
        <v>191</v>
      </c>
      <c r="D215" s="90"/>
      <c r="E215" s="90" t="s">
        <v>192</v>
      </c>
      <c r="F215" s="90"/>
      <c r="G215" s="37" t="s">
        <v>193</v>
      </c>
      <c r="H215" s="37" t="s">
        <v>15</v>
      </c>
      <c r="I215" s="8"/>
    </row>
    <row r="216" spans="1:9" ht="15" customHeight="1">
      <c r="A216" s="6"/>
      <c r="B216" s="78"/>
      <c r="C216" s="91">
        <f>1950-580</f>
        <v>1370</v>
      </c>
      <c r="D216" s="91"/>
      <c r="E216" s="92">
        <v>433</v>
      </c>
      <c r="F216" s="92"/>
      <c r="G216" s="30">
        <f>E216/C216</f>
        <v>0.31605839416058396</v>
      </c>
      <c r="H216" s="12" t="str">
        <f>IF(G216&gt;=30%,"VERDADERO","FALSO")</f>
        <v>VERDADERO</v>
      </c>
      <c r="I216" s="8"/>
    </row>
    <row r="217" spans="1:9" s="67" customFormat="1" ht="30" customHeight="1">
      <c r="A217" s="65"/>
      <c r="B217" s="76"/>
      <c r="C217" s="111" t="s">
        <v>194</v>
      </c>
      <c r="D217" s="112"/>
      <c r="E217" s="112"/>
      <c r="F217" s="112"/>
      <c r="G217" s="112"/>
      <c r="H217" s="113"/>
      <c r="I217" s="68"/>
    </row>
    <row r="218" spans="1:9" ht="15" customHeight="1">
      <c r="A218" s="6"/>
      <c r="B218" s="77"/>
      <c r="C218" s="38" t="s">
        <v>195</v>
      </c>
      <c r="D218" s="38" t="s">
        <v>196</v>
      </c>
      <c r="E218" s="38" t="s">
        <v>197</v>
      </c>
      <c r="F218" s="39" t="s">
        <v>198</v>
      </c>
      <c r="G218" s="40" t="s">
        <v>199</v>
      </c>
      <c r="H218" s="37" t="s">
        <v>15</v>
      </c>
      <c r="I218" s="8"/>
    </row>
    <row r="219" spans="1:9" ht="15" customHeight="1">
      <c r="A219" s="6"/>
      <c r="B219" s="78"/>
      <c r="C219" s="47">
        <v>0</v>
      </c>
      <c r="D219" s="47">
        <v>433</v>
      </c>
      <c r="E219" s="26">
        <f>C219+D219</f>
        <v>433</v>
      </c>
      <c r="F219" s="44">
        <v>15</v>
      </c>
      <c r="G219" s="26">
        <f>E219/30</f>
        <v>14.433333333333334</v>
      </c>
      <c r="H219" s="12" t="str">
        <f>IF(F219&gt;=G219,"VERDADERO","FALSO")</f>
        <v>VERDADERO</v>
      </c>
      <c r="I219" s="8"/>
    </row>
    <row r="220" spans="1:9" ht="15" customHeight="1">
      <c r="A220" s="6"/>
      <c r="B220" s="6"/>
      <c r="C220" s="29"/>
      <c r="D220" s="16"/>
      <c r="E220" s="16"/>
      <c r="F220" s="16"/>
      <c r="G220" s="16"/>
      <c r="H220" s="22"/>
      <c r="I220" s="8"/>
    </row>
    <row r="221" spans="1:9">
      <c r="A221" s="6"/>
      <c r="B221" s="35" t="s">
        <v>200</v>
      </c>
      <c r="C221" s="33" t="s">
        <v>201</v>
      </c>
      <c r="D221" s="34"/>
      <c r="E221" s="34"/>
      <c r="F221" s="34"/>
      <c r="G221" s="34"/>
      <c r="H221" s="36"/>
      <c r="I221" s="7"/>
    </row>
    <row r="222" spans="1:9" s="67" customFormat="1" ht="49.9" customHeight="1">
      <c r="A222" s="65"/>
      <c r="B222" s="76"/>
      <c r="C222" s="86" t="s">
        <v>202</v>
      </c>
      <c r="D222" s="86"/>
      <c r="E222" s="86"/>
      <c r="F222" s="86"/>
      <c r="G222" s="86"/>
      <c r="H222" s="86"/>
      <c r="I222" s="68"/>
    </row>
    <row r="223" spans="1:9" ht="40.15" customHeight="1">
      <c r="A223" s="6"/>
      <c r="B223" s="77"/>
      <c r="C223" s="37" t="s">
        <v>203</v>
      </c>
      <c r="D223" s="37" t="s">
        <v>204</v>
      </c>
      <c r="E223" s="37" t="s">
        <v>205</v>
      </c>
      <c r="F223" s="37" t="s">
        <v>206</v>
      </c>
      <c r="G223" s="41" t="s">
        <v>207</v>
      </c>
      <c r="H223" s="37" t="s">
        <v>15</v>
      </c>
      <c r="I223" s="8"/>
    </row>
    <row r="224" spans="1:9" ht="15" customHeight="1">
      <c r="A224" s="6"/>
      <c r="B224" s="78"/>
      <c r="C224" s="43">
        <v>180</v>
      </c>
      <c r="D224" s="44">
        <v>40</v>
      </c>
      <c r="E224" s="45">
        <v>90</v>
      </c>
      <c r="F224" s="45">
        <v>4</v>
      </c>
      <c r="G224" s="46" t="s">
        <v>169</v>
      </c>
      <c r="H224" s="12" t="b">
        <f>AND(E224&gt;=C224*0.5,F224&gt;=D224*0.1,G224="SI")</f>
        <v>1</v>
      </c>
      <c r="I224" s="8"/>
    </row>
    <row r="225" spans="2:8">
      <c r="B225" s="31"/>
      <c r="C225" s="31"/>
      <c r="D225" s="31"/>
      <c r="E225" s="31"/>
      <c r="F225" s="31"/>
      <c r="G225" s="31"/>
      <c r="H225" s="31"/>
    </row>
  </sheetData>
  <sheetProtection insertRows="0"/>
  <mergeCells count="143">
    <mergeCell ref="B214:B216"/>
    <mergeCell ref="B217:B219"/>
    <mergeCell ref="B167:B171"/>
    <mergeCell ref="B172:B178"/>
    <mergeCell ref="C217:H217"/>
    <mergeCell ref="D186:E186"/>
    <mergeCell ref="F183:G187"/>
    <mergeCell ref="C190:H190"/>
    <mergeCell ref="F174:F178"/>
    <mergeCell ref="G174:G178"/>
    <mergeCell ref="H174:H178"/>
    <mergeCell ref="H169:H171"/>
    <mergeCell ref="D204:E204"/>
    <mergeCell ref="C206:F206"/>
    <mergeCell ref="C167:H167"/>
    <mergeCell ref="C172:H172"/>
    <mergeCell ref="B181:B187"/>
    <mergeCell ref="C181:H181"/>
    <mergeCell ref="D182:E182"/>
    <mergeCell ref="F182:G182"/>
    <mergeCell ref="D183:E183"/>
    <mergeCell ref="D184:E184"/>
    <mergeCell ref="D185:E185"/>
    <mergeCell ref="D187:E187"/>
    <mergeCell ref="E148:F148"/>
    <mergeCell ref="E149:F149"/>
    <mergeCell ref="C150:C154"/>
    <mergeCell ref="E161:F161"/>
    <mergeCell ref="E162:F162"/>
    <mergeCell ref="E163:F163"/>
    <mergeCell ref="E164:F164"/>
    <mergeCell ref="C155:C159"/>
    <mergeCell ref="D155:D159"/>
    <mergeCell ref="E155:F155"/>
    <mergeCell ref="E156:F156"/>
    <mergeCell ref="E157:F157"/>
    <mergeCell ref="E158:F158"/>
    <mergeCell ref="E159:F159"/>
    <mergeCell ref="E160:F160"/>
    <mergeCell ref="D150:D154"/>
    <mergeCell ref="E150:F150"/>
    <mergeCell ref="E151:F151"/>
    <mergeCell ref="E152:F152"/>
    <mergeCell ref="E153:F153"/>
    <mergeCell ref="E154:F154"/>
    <mergeCell ref="C145:C149"/>
    <mergeCell ref="D145:D149"/>
    <mergeCell ref="E145:F145"/>
    <mergeCell ref="B41:B48"/>
    <mergeCell ref="F36:G36"/>
    <mergeCell ref="F37:G37"/>
    <mergeCell ref="F38:G38"/>
    <mergeCell ref="B33:B38"/>
    <mergeCell ref="F44:G44"/>
    <mergeCell ref="F45:G45"/>
    <mergeCell ref="F46:G46"/>
    <mergeCell ref="F48:G48"/>
    <mergeCell ref="F47:G47"/>
    <mergeCell ref="F61:G61"/>
    <mergeCell ref="C49:H49"/>
    <mergeCell ref="F53:G53"/>
    <mergeCell ref="F54:G54"/>
    <mergeCell ref="F69:G69"/>
    <mergeCell ref="F70:G70"/>
    <mergeCell ref="F67:G67"/>
    <mergeCell ref="F68:G68"/>
    <mergeCell ref="F55:G55"/>
    <mergeCell ref="F56:G56"/>
    <mergeCell ref="F50:G50"/>
    <mergeCell ref="F51:G51"/>
    <mergeCell ref="F52:G52"/>
    <mergeCell ref="B114:B135"/>
    <mergeCell ref="B138:B164"/>
    <mergeCell ref="C11:H11"/>
    <mergeCell ref="C41:H41"/>
    <mergeCell ref="C33:H33"/>
    <mergeCell ref="F42:G42"/>
    <mergeCell ref="F43:G43"/>
    <mergeCell ref="F34:G34"/>
    <mergeCell ref="D34:E34"/>
    <mergeCell ref="D35:E35"/>
    <mergeCell ref="D36:E36"/>
    <mergeCell ref="D37:E37"/>
    <mergeCell ref="D38:E38"/>
    <mergeCell ref="F35:G35"/>
    <mergeCell ref="B49:B70"/>
    <mergeCell ref="F62:G62"/>
    <mergeCell ref="F63:G63"/>
    <mergeCell ref="F64:G64"/>
    <mergeCell ref="F65:G65"/>
    <mergeCell ref="F66:G66"/>
    <mergeCell ref="F57:G57"/>
    <mergeCell ref="F58:G58"/>
    <mergeCell ref="F59:G59"/>
    <mergeCell ref="F60:G60"/>
    <mergeCell ref="D201:E201"/>
    <mergeCell ref="D202:E202"/>
    <mergeCell ref="E146:F146"/>
    <mergeCell ref="E147:F147"/>
    <mergeCell ref="C103:H103"/>
    <mergeCell ref="B93:B100"/>
    <mergeCell ref="C93:H93"/>
    <mergeCell ref="B71:B92"/>
    <mergeCell ref="C71:H71"/>
    <mergeCell ref="C138:H138"/>
    <mergeCell ref="C140:C144"/>
    <mergeCell ref="E139:F139"/>
    <mergeCell ref="E140:F140"/>
    <mergeCell ref="D140:D144"/>
    <mergeCell ref="E141:F141"/>
    <mergeCell ref="E142:F142"/>
    <mergeCell ref="E144:F144"/>
    <mergeCell ref="E143:F143"/>
    <mergeCell ref="C116:C119"/>
    <mergeCell ref="C120:C123"/>
    <mergeCell ref="C124:C127"/>
    <mergeCell ref="C128:C131"/>
    <mergeCell ref="C132:C135"/>
    <mergeCell ref="C114:H114"/>
    <mergeCell ref="D203:E203"/>
    <mergeCell ref="B103:B111"/>
    <mergeCell ref="C160:C164"/>
    <mergeCell ref="D160:D164"/>
    <mergeCell ref="A7:I7"/>
    <mergeCell ref="C222:H222"/>
    <mergeCell ref="B222:B224"/>
    <mergeCell ref="B190:B196"/>
    <mergeCell ref="B11:B32"/>
    <mergeCell ref="C211:F211"/>
    <mergeCell ref="H206:H211"/>
    <mergeCell ref="B199:B211"/>
    <mergeCell ref="C214:H214"/>
    <mergeCell ref="C215:D215"/>
    <mergeCell ref="E215:F215"/>
    <mergeCell ref="C216:D216"/>
    <mergeCell ref="E216:F216"/>
    <mergeCell ref="C207:F207"/>
    <mergeCell ref="C209:F209"/>
    <mergeCell ref="C210:F210"/>
    <mergeCell ref="C205:F205"/>
    <mergeCell ref="C208:F208"/>
    <mergeCell ref="C199:H199"/>
    <mergeCell ref="D200:E200"/>
  </mergeCells>
  <printOptions horizontalCentered="1"/>
  <pageMargins left="0.70866141732283472" right="0.70866141732283472" top="0.35433070866141736" bottom="0.15748031496062992" header="0.31496062992125984" footer="0.31496062992125984"/>
  <pageSetup scale="59" orientation="portrait" verticalDpi="300" r:id="rId1"/>
  <rowBreaks count="3" manualBreakCount="3">
    <brk id="70" max="16383" man="1"/>
    <brk id="100" max="16383" man="1"/>
    <brk id="165" max="16383" man="1"/>
  </rowBreaks>
  <colBreaks count="1" manualBreakCount="1">
    <brk id="9" max="1048575" man="1"/>
  </colBreaks>
  <ignoredErrors>
    <ignoredError sqref="H107" formula="1"/>
  </ignoredError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31AC884D-055E-4AC4-B5EF-08FF277D02D7}">
            <xm:f>NOT(ISERROR(SEARCH(Hoja1!$Q$7,C169)))</xm:f>
            <xm:f>Hoja1!$Q$7</xm:f>
            <x14:dxf>
              <fill>
                <patternFill>
                  <bgColor rgb="FFFF0000"/>
                </patternFill>
              </fill>
            </x14:dxf>
          </x14:cfRule>
          <x14:cfRule type="containsText" priority="2" operator="containsText" id="{9516F302-B382-4191-8851-3F192F9D717A}">
            <xm:f>NOT(ISERROR(SEARCH(Hoja1!$Q$6,C169)))</xm:f>
            <xm:f>Hoja1!$Q$6</xm:f>
            <x14:dxf>
              <fill>
                <patternFill>
                  <bgColor rgb="FF00B050"/>
                </patternFill>
              </fill>
            </x14:dxf>
          </x14:cfRule>
          <x14:cfRule type="containsText" priority="3" operator="containsText" id="{0BF6618F-C525-49AF-9F66-E4274AEC7928}">
            <xm:f>NOT(ISERROR(SEARCH(Hoja1!$Q$5,C169)))</xm:f>
            <xm:f>Hoja1!$Q$5</xm:f>
            <x14:dxf>
              <fill>
                <patternFill>
                  <bgColor theme="0" tint="-0.14996795556505021"/>
                </patternFill>
              </fill>
            </x14:dxf>
          </x14:cfRule>
          <x14:cfRule type="containsText" priority="4" operator="containsText" id="{5587F314-3476-4A58-BFA6-A16AAB576230}">
            <xm:f>NOT(ISERROR(SEARCH(Hoja1!$Q$4,C169)))</xm:f>
            <xm:f>Hoja1!$Q$4</xm:f>
            <x14:dxf>
              <fill>
                <patternFill>
                  <bgColor rgb="FFFFFF00"/>
                </patternFill>
              </fill>
            </x14:dxf>
          </x14:cfRule>
          <x14:cfRule type="containsText" priority="5" operator="containsText" id="{F4362A2D-F5E5-4178-923E-048CE8697059}">
            <xm:f>NOT(ISERROR(SEARCH(Hoja1!$Q$3,C169)))</xm:f>
            <xm:f>Hoja1!$Q$3</xm:f>
            <x14:dxf>
              <fill>
                <patternFill>
                  <bgColor rgb="FF0070C0"/>
                </patternFill>
              </fill>
            </x14:dxf>
          </x14:cfRule>
          <xm:sqref>C169:G169 C171:G171</xm:sqref>
        </x14:conditionalFormatting>
      </x14:conditionalFormattings>
    </ex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0000000}">
          <x14:formula1>
            <xm:f>Hoja1!$A$2:$A$5</xm:f>
          </x14:formula1>
          <xm:sqref>F43:G48</xm:sqref>
        </x14:dataValidation>
        <x14:dataValidation type="list" allowBlank="1" showInputMessage="1" showErrorMessage="1" xr:uid="{00000000-0002-0000-0000-000001000000}">
          <x14:formula1>
            <xm:f>Hoja1!$B$2:$B$4</xm:f>
          </x14:formula1>
          <xm:sqref>F35:G38</xm:sqref>
        </x14:dataValidation>
        <x14:dataValidation type="list" allowBlank="1" showInputMessage="1" showErrorMessage="1" xr:uid="{00000000-0002-0000-0000-000002000000}">
          <x14:formula1>
            <xm:f>Hoja1!$C$2:$C$5</xm:f>
          </x14:formula1>
          <xm:sqref>F51:G70</xm:sqref>
        </x14:dataValidation>
        <x14:dataValidation type="list" allowBlank="1" showInputMessage="1" showErrorMessage="1" xr:uid="{00000000-0002-0000-0000-000003000000}">
          <x14:formula1>
            <xm:f>Hoja1!$G$2:$G$10</xm:f>
          </x14:formula1>
          <xm:sqref>G95:G100</xm:sqref>
        </x14:dataValidation>
        <x14:dataValidation type="list" allowBlank="1" showInputMessage="1" showErrorMessage="1" xr:uid="{00000000-0002-0000-0000-000004000000}">
          <x14:formula1>
            <xm:f>Hoja1!$H$2:$H$6</xm:f>
          </x14:formula1>
          <xm:sqref>D105:F105</xm:sqref>
        </x14:dataValidation>
        <x14:dataValidation type="list" allowBlank="1" showInputMessage="1" showErrorMessage="1" xr:uid="{00000000-0002-0000-0000-000005000000}">
          <x14:formula1>
            <xm:f>Hoja1!$I$2:$I$6</xm:f>
          </x14:formula1>
          <xm:sqref>D106:F106</xm:sqref>
        </x14:dataValidation>
        <x14:dataValidation type="list" allowBlank="1" showInputMessage="1" showErrorMessage="1" xr:uid="{00000000-0002-0000-0000-000006000000}">
          <x14:formula1>
            <xm:f>Hoja1!$J$2:$J$8</xm:f>
          </x14:formula1>
          <xm:sqref>D107:F107</xm:sqref>
        </x14:dataValidation>
        <x14:dataValidation type="list" allowBlank="1" showInputMessage="1" showErrorMessage="1" xr:uid="{00000000-0002-0000-0000-000007000000}">
          <x14:formula1>
            <xm:f>Hoja1!$K$2:$K$8</xm:f>
          </x14:formula1>
          <xm:sqref>D108:F108</xm:sqref>
        </x14:dataValidation>
        <x14:dataValidation type="list" allowBlank="1" showInputMessage="1" showErrorMessage="1" xr:uid="{00000000-0002-0000-0000-000008000000}">
          <x14:formula1>
            <xm:f>Hoja1!$L$2:$L$9</xm:f>
          </x14:formula1>
          <xm:sqref>D109:F109</xm:sqref>
        </x14:dataValidation>
        <x14:dataValidation type="list" allowBlank="1" showInputMessage="1" showErrorMessage="1" xr:uid="{00000000-0002-0000-0000-000009000000}">
          <x14:formula1>
            <xm:f>Hoja1!$M$2:$M$6</xm:f>
          </x14:formula1>
          <xm:sqref>D110:F110</xm:sqref>
        </x14:dataValidation>
        <x14:dataValidation type="list" allowBlank="1" showInputMessage="1" showErrorMessage="1" xr:uid="{00000000-0002-0000-0000-00000A000000}">
          <x14:formula1>
            <xm:f>Hoja1!$N$2:$N$7</xm:f>
          </x14:formula1>
          <xm:sqref>D111:F111</xm:sqref>
        </x14:dataValidation>
        <x14:dataValidation type="list" allowBlank="1" showInputMessage="1" showErrorMessage="1" xr:uid="{00000000-0002-0000-0000-00000B000000}">
          <x14:formula1>
            <xm:f>Hoja1!$O$2:$O$7</xm:f>
          </x14:formula1>
          <xm:sqref>E140:F164</xm:sqref>
        </x14:dataValidation>
        <x14:dataValidation type="list" allowBlank="1" showInputMessage="1" showErrorMessage="1" xr:uid="{00000000-0002-0000-0000-00000C000000}">
          <x14:formula1>
            <xm:f>Hoja1!$P$2:$P$8</xm:f>
          </x14:formula1>
          <xm:sqref>G140:G164</xm:sqref>
        </x14:dataValidation>
        <x14:dataValidation type="list" allowBlank="1" showInputMessage="1" showErrorMessage="1" xr:uid="{00000000-0002-0000-0000-00000D000000}">
          <x14:formula1>
            <xm:f>Hoja1!$Q$2:$Q$8</xm:f>
          </x14:formula1>
          <xm:sqref>C169:G169</xm:sqref>
        </x14:dataValidation>
        <x14:dataValidation type="list" allowBlank="1" showInputMessage="1" showErrorMessage="1" xr:uid="{00000000-0002-0000-0000-00000E000000}">
          <x14:formula1>
            <xm:f>Hoja1!$T$3:$T$4</xm:f>
          </x14:formula1>
          <xm:sqref>G224 G201:G204</xm:sqref>
        </x14:dataValidation>
        <x14:dataValidation type="list" allowBlank="1" showInputMessage="1" showErrorMessage="1" xr:uid="{00000000-0002-0000-0000-00000F000000}">
          <x14:formula1>
            <xm:f>Hoja1!$D$2:$D$7</xm:f>
          </x14:formula1>
          <xm:sqref>E73:E92</xm:sqref>
        </x14:dataValidation>
        <x14:dataValidation type="list" allowBlank="1" showInputMessage="1" showErrorMessage="1" xr:uid="{00000000-0002-0000-0000-000010000000}">
          <x14:formula1>
            <xm:f>Hoja1!$F$2:$F$5</xm:f>
          </x14:formula1>
          <xm:sqref>F73:F92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0"/>
  <sheetViews>
    <sheetView workbookViewId="0">
      <selection activeCell="G18" sqref="G18"/>
    </sheetView>
  </sheetViews>
  <sheetFormatPr defaultColWidth="11.42578125" defaultRowHeight="15"/>
  <cols>
    <col min="1" max="1" width="15.7109375" customWidth="1"/>
    <col min="3" max="3" width="29.28515625" customWidth="1"/>
    <col min="4" max="5" width="13.28515625" customWidth="1"/>
    <col min="8" max="8" width="15.28515625" customWidth="1"/>
    <col min="9" max="9" width="14" customWidth="1"/>
    <col min="10" max="10" width="13.140625" customWidth="1"/>
  </cols>
  <sheetData>
    <row r="1" spans="1:20">
      <c r="A1" t="s">
        <v>208</v>
      </c>
      <c r="B1" t="s">
        <v>209</v>
      </c>
      <c r="C1" t="s">
        <v>210</v>
      </c>
      <c r="D1" t="s">
        <v>211</v>
      </c>
      <c r="E1" t="s">
        <v>212</v>
      </c>
      <c r="F1" t="s">
        <v>213</v>
      </c>
      <c r="G1" t="s">
        <v>214</v>
      </c>
      <c r="H1" t="s">
        <v>215</v>
      </c>
      <c r="I1" t="s">
        <v>216</v>
      </c>
      <c r="J1" t="s">
        <v>217</v>
      </c>
      <c r="K1" t="s">
        <v>218</v>
      </c>
      <c r="L1" t="s">
        <v>219</v>
      </c>
      <c r="M1" t="s">
        <v>220</v>
      </c>
      <c r="N1" t="s">
        <v>221</v>
      </c>
      <c r="O1" t="s">
        <v>222</v>
      </c>
      <c r="P1" t="s">
        <v>223</v>
      </c>
      <c r="Q1" t="s">
        <v>224</v>
      </c>
      <c r="R1" t="s">
        <v>225</v>
      </c>
      <c r="S1" t="s">
        <v>226</v>
      </c>
      <c r="T1" t="s">
        <v>227</v>
      </c>
    </row>
    <row r="2" spans="1:20">
      <c r="A2" t="s">
        <v>30</v>
      </c>
      <c r="B2" t="s">
        <v>30</v>
      </c>
      <c r="C2" t="s">
        <v>30</v>
      </c>
      <c r="D2" t="s">
        <v>30</v>
      </c>
      <c r="F2" t="s">
        <v>30</v>
      </c>
      <c r="G2" t="s">
        <v>30</v>
      </c>
    </row>
    <row r="3" spans="1:20">
      <c r="A3" t="s">
        <v>43</v>
      </c>
      <c r="B3" t="s">
        <v>25</v>
      </c>
      <c r="C3" t="s">
        <v>228</v>
      </c>
      <c r="D3" s="70" t="s">
        <v>62</v>
      </c>
      <c r="E3" t="s">
        <v>63</v>
      </c>
      <c r="F3" t="s">
        <v>63</v>
      </c>
      <c r="G3" s="21" t="s">
        <v>229</v>
      </c>
      <c r="H3" t="s">
        <v>90</v>
      </c>
      <c r="I3" t="s">
        <v>94</v>
      </c>
      <c r="J3" t="s">
        <v>98</v>
      </c>
      <c r="K3" t="s">
        <v>101</v>
      </c>
      <c r="L3" t="s">
        <v>104</v>
      </c>
      <c r="M3" t="s">
        <v>106</v>
      </c>
      <c r="N3" t="s">
        <v>108</v>
      </c>
      <c r="O3" t="s">
        <v>230</v>
      </c>
      <c r="P3" t="s">
        <v>231</v>
      </c>
      <c r="Q3" t="s">
        <v>149</v>
      </c>
      <c r="R3">
        <v>1</v>
      </c>
      <c r="S3">
        <v>60</v>
      </c>
      <c r="T3" t="s">
        <v>169</v>
      </c>
    </row>
    <row r="4" spans="1:20">
      <c r="A4" t="s">
        <v>47</v>
      </c>
      <c r="B4" t="s">
        <v>232</v>
      </c>
      <c r="C4" t="s">
        <v>53</v>
      </c>
      <c r="D4" s="70" t="s">
        <v>65</v>
      </c>
      <c r="E4" s="70" t="s">
        <v>66</v>
      </c>
      <c r="F4" t="s">
        <v>66</v>
      </c>
      <c r="G4" s="21" t="s">
        <v>16</v>
      </c>
      <c r="H4" t="s">
        <v>91</v>
      </c>
      <c r="I4" t="s">
        <v>95</v>
      </c>
      <c r="J4" t="s">
        <v>99</v>
      </c>
      <c r="K4" t="s">
        <v>102</v>
      </c>
      <c r="L4" t="s">
        <v>102</v>
      </c>
      <c r="M4" t="s">
        <v>233</v>
      </c>
      <c r="N4" t="s">
        <v>109</v>
      </c>
      <c r="O4" t="s">
        <v>234</v>
      </c>
      <c r="P4" t="s">
        <v>136</v>
      </c>
      <c r="Q4" t="s">
        <v>235</v>
      </c>
      <c r="R4">
        <v>5</v>
      </c>
      <c r="S4">
        <v>90</v>
      </c>
      <c r="T4" t="s">
        <v>236</v>
      </c>
    </row>
    <row r="5" spans="1:20">
      <c r="A5" t="s">
        <v>237</v>
      </c>
      <c r="C5" t="s">
        <v>55</v>
      </c>
      <c r="D5" s="70" t="s">
        <v>67</v>
      </c>
      <c r="E5" t="s">
        <v>63</v>
      </c>
      <c r="F5" s="70" t="s">
        <v>69</v>
      </c>
      <c r="G5" s="21" t="s">
        <v>79</v>
      </c>
      <c r="H5" t="s">
        <v>92</v>
      </c>
      <c r="I5" t="s">
        <v>96</v>
      </c>
      <c r="J5" t="s">
        <v>238</v>
      </c>
      <c r="K5" t="s">
        <v>239</v>
      </c>
      <c r="L5" t="s">
        <v>238</v>
      </c>
      <c r="M5" t="s">
        <v>240</v>
      </c>
      <c r="N5" t="s">
        <v>110</v>
      </c>
      <c r="O5" t="s">
        <v>241</v>
      </c>
      <c r="P5" t="s">
        <v>242</v>
      </c>
      <c r="Q5" t="s">
        <v>243</v>
      </c>
      <c r="R5">
        <v>6</v>
      </c>
      <c r="S5">
        <v>120</v>
      </c>
    </row>
    <row r="6" spans="1:20">
      <c r="D6" s="70" t="s">
        <v>68</v>
      </c>
      <c r="E6" s="70" t="s">
        <v>69</v>
      </c>
      <c r="F6" s="70"/>
      <c r="G6" s="21" t="s">
        <v>244</v>
      </c>
      <c r="H6" t="s">
        <v>245</v>
      </c>
      <c r="I6" t="s">
        <v>245</v>
      </c>
      <c r="J6" t="s">
        <v>239</v>
      </c>
      <c r="K6" t="s">
        <v>246</v>
      </c>
      <c r="L6" t="s">
        <v>239</v>
      </c>
      <c r="M6" t="s">
        <v>245</v>
      </c>
      <c r="N6" t="s">
        <v>247</v>
      </c>
      <c r="O6" t="s">
        <v>135</v>
      </c>
      <c r="P6" t="s">
        <v>248</v>
      </c>
      <c r="Q6" t="s">
        <v>249</v>
      </c>
      <c r="R6">
        <v>20</v>
      </c>
      <c r="S6">
        <v>120</v>
      </c>
    </row>
    <row r="7" spans="1:20">
      <c r="D7" s="70" t="s">
        <v>70</v>
      </c>
      <c r="E7" s="70" t="s">
        <v>66</v>
      </c>
      <c r="G7" s="21" t="s">
        <v>250</v>
      </c>
      <c r="J7" t="s">
        <v>251</v>
      </c>
      <c r="K7" t="s">
        <v>252</v>
      </c>
      <c r="L7" t="s">
        <v>246</v>
      </c>
      <c r="N7" t="s">
        <v>245</v>
      </c>
      <c r="O7" t="s">
        <v>253</v>
      </c>
      <c r="P7" t="s">
        <v>254</v>
      </c>
      <c r="Q7" t="s">
        <v>255</v>
      </c>
    </row>
    <row r="8" spans="1:20">
      <c r="G8" s="21" t="s">
        <v>256</v>
      </c>
      <c r="J8" t="s">
        <v>245</v>
      </c>
      <c r="K8" t="s">
        <v>245</v>
      </c>
      <c r="L8" t="s">
        <v>252</v>
      </c>
      <c r="P8" t="s">
        <v>257</v>
      </c>
      <c r="Q8" t="s">
        <v>245</v>
      </c>
    </row>
    <row r="9" spans="1:20">
      <c r="G9" s="21" t="s">
        <v>258</v>
      </c>
      <c r="L9" t="s">
        <v>245</v>
      </c>
    </row>
    <row r="10" spans="1:20">
      <c r="D10" s="70"/>
      <c r="E10" s="70"/>
      <c r="G10" s="21" t="s">
        <v>259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4b38c0-f1a8-47af-8d06-dbc7c2fb294b">
      <Terms xmlns="http://schemas.microsoft.com/office/infopath/2007/PartnerControls"/>
    </lcf76f155ced4ddcb4097134ff3c332f>
    <TaxCatchAll xmlns="a89d6038-78a1-4b5f-9db5-0c5632e481d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D63861885DBE44491082F3E4031E894" ma:contentTypeVersion="15" ma:contentTypeDescription="Crear nuevo documento." ma:contentTypeScope="" ma:versionID="9ff723320c3a382d54ec01f5910bdfbb">
  <xsd:schema xmlns:xsd="http://www.w3.org/2001/XMLSchema" xmlns:xs="http://www.w3.org/2001/XMLSchema" xmlns:p="http://schemas.microsoft.com/office/2006/metadata/properties" xmlns:ns2="f44b38c0-f1a8-47af-8d06-dbc7c2fb294b" xmlns:ns3="a89d6038-78a1-4b5f-9db5-0c5632e481d4" targetNamespace="http://schemas.microsoft.com/office/2006/metadata/properties" ma:root="true" ma:fieldsID="8083aadee49d705c8984e43b2df18ab4" ns2:_="" ns3:_="">
    <xsd:import namespace="f44b38c0-f1a8-47af-8d06-dbc7c2fb294b"/>
    <xsd:import namespace="a89d6038-78a1-4b5f-9db5-0c5632e481d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4b38c0-f1a8-47af-8d06-dbc7c2fb29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fe4473aa-7771-4c3c-9f7a-35330325c01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9d6038-78a1-4b5f-9db5-0c5632e481d4"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b731276c-fbee-40ca-98e6-81ded31ce917}" ma:internalName="TaxCatchAll" ma:showField="CatchAllData" ma:web="a89d6038-78a1-4b5f-9db5-0c5632e481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7CF853-611B-4BA1-912C-13513B2C0B11}"/>
</file>

<file path=customXml/itemProps2.xml><?xml version="1.0" encoding="utf-8"?>
<ds:datastoreItem xmlns:ds="http://schemas.openxmlformats.org/officeDocument/2006/customXml" ds:itemID="{F8AB2B2D-C5C4-4D96-9883-5D51F81F50EC}"/>
</file>

<file path=customXml/itemProps3.xml><?xml version="1.0" encoding="utf-8"?>
<ds:datastoreItem xmlns:ds="http://schemas.openxmlformats.org/officeDocument/2006/customXml" ds:itemID="{DDCCDD34-5935-422F-985D-11D4D27036C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Fernanda Patricia Poblete Martinez</cp:lastModifiedBy>
  <cp:revision/>
  <dcterms:created xsi:type="dcterms:W3CDTF">2015-06-05T18:19:34Z</dcterms:created>
  <dcterms:modified xsi:type="dcterms:W3CDTF">2025-04-24T16:25:22Z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0x0101008D63861885DBE44491082F3E4031E894</vt:lpwstr>
  </property>
  <property fmtid="{D5CDD505-2E9C-101B-9397-08002B2CF9AE}" pid="3" name="MediaServiceImageTags">
    <vt:lpwstr/>
  </property>
</Properties>
</file>